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0095" tabRatio="614" firstSheet="12" activeTab="17"/>
  </bookViews>
  <sheets>
    <sheet name="16nov06" sheetId="1" r:id="rId1"/>
    <sheet name="02dec06" sheetId="2" r:id="rId2"/>
    <sheet name="15 feb 07" sheetId="3" r:id="rId3"/>
    <sheet name="05apr07" sheetId="4" r:id="rId4"/>
    <sheet name="01 aug 07" sheetId="5" r:id="rId5"/>
    <sheet name="14 dec 07" sheetId="6" r:id="rId6"/>
    <sheet name="31 dec 07" sheetId="7" r:id="rId7"/>
    <sheet name="31 jan 08" sheetId="8" r:id="rId8"/>
    <sheet name="14 feb 08" sheetId="9" r:id="rId9"/>
    <sheet name="31 jan 09" sheetId="10" r:id="rId10"/>
    <sheet name="13jul10" sheetId="11" r:id="rId11"/>
    <sheet name="15apr11" sheetId="12" r:id="rId12"/>
    <sheet name="2011" sheetId="13" r:id="rId13"/>
    <sheet name="2012" sheetId="14" r:id="rId14"/>
    <sheet name="2013" sheetId="15" r:id="rId15"/>
    <sheet name="2014 gửi web" sheetId="16" r:id="rId16"/>
    <sheet name="2014 final" sheetId="17" r:id="rId17"/>
    <sheet name="2015" sheetId="18" r:id="rId18"/>
    <sheet name="2016" sheetId="19" r:id="rId19"/>
  </sheets>
  <definedNames>
    <definedName name="_xlnm._FilterDatabase" localSheetId="0" hidden="1">'16nov06'!$A$3:$F$29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quoi</author>
  </authors>
  <commentList>
    <comment ref="F29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Café Tran Nhat Duat, cùng gop cho Sach 5,5M
5 ban giup Tham o BV 3M
khong nhap Quy</t>
        </r>
      </text>
    </comment>
  </commentList>
</comments>
</file>

<file path=xl/comments13.xml><?xml version="1.0" encoding="utf-8"?>
<comments xmlns="http://schemas.openxmlformats.org/spreadsheetml/2006/main">
  <authors>
    <author>quoi</author>
  </authors>
  <commentList>
    <comment ref="J19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Nhien no 300
Kim Hung no 200
Bao gop 50$ = 850</t>
        </r>
      </text>
    </comment>
  </commentList>
</comments>
</file>

<file path=xl/comments2.xml><?xml version="1.0" encoding="utf-8"?>
<comments xmlns="http://schemas.openxmlformats.org/spreadsheetml/2006/main">
  <authors>
    <author>quoi</author>
  </authors>
  <commentList>
    <comment ref="D12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3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4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8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Vietcombank 15/12</t>
        </r>
      </text>
    </comment>
    <comment ref="D19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Vietcombank 15/12</t>
        </r>
      </text>
    </comment>
  </commentList>
</comments>
</file>

<file path=xl/comments3.xml><?xml version="1.0" encoding="utf-8"?>
<comments xmlns="http://schemas.openxmlformats.org/spreadsheetml/2006/main">
  <authors>
    <author>quoi</author>
  </authors>
  <commentList>
    <comment ref="D12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3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4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8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Vietcombank 15/12</t>
        </r>
      </text>
    </comment>
    <comment ref="D19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Vietcombank 15/12</t>
        </r>
      </text>
    </comment>
  </commentList>
</comments>
</file>

<file path=xl/comments4.xml><?xml version="1.0" encoding="utf-8"?>
<comments xmlns="http://schemas.openxmlformats.org/spreadsheetml/2006/main">
  <authors>
    <author>quoi</author>
  </authors>
  <commentList>
    <comment ref="D12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3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4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8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Vietcombank 15/12</t>
        </r>
      </text>
    </comment>
    <comment ref="D19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Vietcombank 15/12</t>
        </r>
      </text>
    </comment>
  </commentList>
</comments>
</file>

<file path=xl/comments5.xml><?xml version="1.0" encoding="utf-8"?>
<comments xmlns="http://schemas.openxmlformats.org/spreadsheetml/2006/main">
  <authors>
    <author>quoi</author>
  </authors>
  <commentList>
    <comment ref="D12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3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4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8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Vietcombank 15/12</t>
        </r>
      </text>
    </comment>
    <comment ref="D19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Vietcombank 15/12</t>
        </r>
      </text>
    </comment>
    <comment ref="F45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khop voi TK 25/7/07</t>
        </r>
      </text>
    </comment>
  </commentList>
</comments>
</file>

<file path=xl/comments6.xml><?xml version="1.0" encoding="utf-8"?>
<comments xmlns="http://schemas.openxmlformats.org/spreadsheetml/2006/main">
  <authors>
    <author>quoi</author>
  </authors>
  <commentList>
    <comment ref="D12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3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4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8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Vietcombank 15/12</t>
        </r>
      </text>
    </comment>
    <comment ref="D19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Vietcombank 15/12</t>
        </r>
      </text>
    </comment>
    <comment ref="F60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khop voi TK 14/12/07</t>
        </r>
      </text>
    </comment>
  </commentList>
</comments>
</file>

<file path=xl/comments7.xml><?xml version="1.0" encoding="utf-8"?>
<comments xmlns="http://schemas.openxmlformats.org/spreadsheetml/2006/main">
  <authors>
    <author>quoi</author>
  </authors>
  <commentList>
    <comment ref="D12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3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4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8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Vietcombank 15/12</t>
        </r>
      </text>
    </comment>
    <comment ref="D19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Vietcombank 15/12</t>
        </r>
      </text>
    </comment>
    <comment ref="F63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khop voi TK 31/12/07</t>
        </r>
      </text>
    </comment>
  </commentList>
</comments>
</file>

<file path=xl/comments8.xml><?xml version="1.0" encoding="utf-8"?>
<comments xmlns="http://schemas.openxmlformats.org/spreadsheetml/2006/main">
  <authors>
    <author>quoi</author>
  </authors>
  <commentList>
    <comment ref="D12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3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4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8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Vietcombank 15/12</t>
        </r>
      </text>
    </comment>
    <comment ref="D19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Vietcombank 15/12</t>
        </r>
      </text>
    </comment>
    <comment ref="F66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khop voi TK 31/1/08</t>
        </r>
      </text>
    </comment>
  </commentList>
</comments>
</file>

<file path=xl/comments9.xml><?xml version="1.0" encoding="utf-8"?>
<comments xmlns="http://schemas.openxmlformats.org/spreadsheetml/2006/main">
  <authors>
    <author>quoi</author>
  </authors>
  <commentList>
    <comment ref="D12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3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4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8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Vietcombank 15/12</t>
        </r>
      </text>
    </comment>
    <comment ref="D19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Vietcombank 15/12</t>
        </r>
      </text>
    </comment>
    <comment ref="F69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khop voi TK 14/2/08</t>
        </r>
      </text>
    </comment>
  </commentList>
</comments>
</file>

<file path=xl/sharedStrings.xml><?xml version="1.0" encoding="utf-8"?>
<sst xmlns="http://schemas.openxmlformats.org/spreadsheetml/2006/main" count="1248" uniqueCount="310">
  <si>
    <t>BAO CAO TON QUY CNTY K2</t>
  </si>
  <si>
    <t>Ngay</t>
  </si>
  <si>
    <t>Nguoi chuyen</t>
  </si>
  <si>
    <t>CAN</t>
  </si>
  <si>
    <t>EUR</t>
  </si>
  <si>
    <t>USD</t>
  </si>
  <si>
    <t>VND</t>
  </si>
  <si>
    <t>Thu</t>
  </si>
  <si>
    <t>Chi</t>
  </si>
  <si>
    <t>Noi dung giao dich</t>
  </si>
  <si>
    <t>VH Nguyen</t>
  </si>
  <si>
    <t>Ho tro chi Sach</t>
  </si>
  <si>
    <t xml:space="preserve">Dien </t>
  </si>
  <si>
    <t xml:space="preserve">N.Thai Hoc </t>
  </si>
  <si>
    <t xml:space="preserve">L.Van Trang - Kim Hang </t>
  </si>
  <si>
    <t xml:space="preserve">T.Manh Tuan (Nha Trang) </t>
  </si>
  <si>
    <t>N.Thai Hoc</t>
  </si>
  <si>
    <t>Phung (ban Dao)</t>
  </si>
  <si>
    <t>VH Nguyen, Dao</t>
  </si>
  <si>
    <t>Bac Lan (Mỹ) 100 x 2 lan</t>
  </si>
  <si>
    <t>Dam cuoi Vinh, con a.Lanh</t>
  </si>
  <si>
    <t>Hop mat tai Hoa Vien</t>
  </si>
  <si>
    <t>L.Duc Thang (Canada)</t>
  </si>
  <si>
    <t>L.Hoanh Khoi (Mỹ)</t>
  </si>
  <si>
    <t>Ho tro N.Ngoc Tham (benh)</t>
  </si>
  <si>
    <t>N.Anh Tuan (Hungary)</t>
  </si>
  <si>
    <t>P.Lien</t>
  </si>
  <si>
    <t>N.Phuoc Thao</t>
  </si>
  <si>
    <t>Ho tro Huy &amp; Lanh</t>
  </si>
  <si>
    <t>Hop mat café tai T.Nhat Duat</t>
  </si>
  <si>
    <t>16/11/2006</t>
  </si>
  <si>
    <t>Cộng</t>
  </si>
  <si>
    <t>So du (balance)</t>
  </si>
  <si>
    <t>Than, Kim Dung ung ho</t>
  </si>
  <si>
    <t xml:space="preserve">TK : </t>
  </si>
  <si>
    <t>Ngay :</t>
  </si>
  <si>
    <t>Thu (VND)</t>
  </si>
  <si>
    <t>Chi (VND)</t>
  </si>
  <si>
    <t>CAD</t>
  </si>
  <si>
    <t>Cong</t>
  </si>
  <si>
    <t>Dien giai</t>
  </si>
  <si>
    <t>tien te</t>
  </si>
  <si>
    <t>Ti gia</t>
  </si>
  <si>
    <t>So tien</t>
  </si>
  <si>
    <t>NH :</t>
  </si>
  <si>
    <t>Chu TK :</t>
  </si>
  <si>
    <t>Luong Anh Dao</t>
  </si>
  <si>
    <t>22691999 (VND)</t>
  </si>
  <si>
    <t>ACB-Sở Giao Dịch</t>
  </si>
  <si>
    <t>TK :</t>
  </si>
  <si>
    <t>ASIA COMMERCIAL BANK</t>
  </si>
  <si>
    <t>Dia chi:</t>
  </si>
  <si>
    <t>442 Nguyen Thi Minh Khai, district 3, HoChiMinh city, VN</t>
  </si>
  <si>
    <t>Swift code:</t>
  </si>
  <si>
    <t>ASCBVNVX</t>
  </si>
  <si>
    <t>Neu o VN, ban gui tien ve :</t>
  </si>
  <si>
    <t>Neu o NN, ban gui tien ve :</t>
  </si>
  <si>
    <t>Ghi chu</t>
  </si>
  <si>
    <t>trong do, co 500 000 vnd la tien ky quy de mo TK</t>
  </si>
  <si>
    <t>Vong tay than ai mua thu 2006 goi quy</t>
  </si>
  <si>
    <t>18/12/06</t>
  </si>
  <si>
    <t>Dien giao tien chieu thu 6,15/12</t>
  </si>
  <si>
    <t>Nien liem - Le Van Trang</t>
  </si>
  <si>
    <t>Ton quy quy doi ra VND</t>
  </si>
  <si>
    <t>Ton quy 16/11/2006 mang sang :</t>
  </si>
  <si>
    <t>15/02/07</t>
  </si>
  <si>
    <t>15/01/07</t>
  </si>
  <si>
    <t>15/2/2007</t>
  </si>
  <si>
    <t>Hỗ trợ</t>
  </si>
  <si>
    <t>Lai</t>
  </si>
  <si>
    <t>LV Quoi, hop mat dau xuan, nop quy</t>
  </si>
  <si>
    <t>LA Dao, nien liem 2007, nop quy</t>
  </si>
  <si>
    <t xml:space="preserve">LA Dao nop thua 100 000 do ban Trang da nop, se tra lai Dao sau </t>
  </si>
  <si>
    <t>Ton quy 16/11/2006 mang sang gồm :</t>
  </si>
  <si>
    <t>Ton quy 16/11/06 quy doi ra VND</t>
  </si>
  <si>
    <t>trong do co 1 500 000 cua ban Hung tang Huy, Sach, Tham</t>
  </si>
  <si>
    <t>Trich quy ung ho NN Thanh Dam</t>
  </si>
  <si>
    <t>Trich quy tham benh anh Vy</t>
  </si>
  <si>
    <t>Hoan lai LA Dao tien nien liem</t>
  </si>
  <si>
    <t>Phi chuyen tien ra Nha Trang</t>
  </si>
  <si>
    <t>Ung ho anh Thong : Phuong Lien</t>
  </si>
  <si>
    <t>Ung ho anh Thong : Anh Nam+Nhieu</t>
  </si>
  <si>
    <t>Trich quy CNTY ung ho anh Thong</t>
  </si>
  <si>
    <t>Quy KT ung ho anh Thong</t>
  </si>
  <si>
    <t>Ung ho anh Thong : DDThanh, Quoi</t>
  </si>
  <si>
    <t>Ung ho anh Thong : Can, Dien, VHNguyen</t>
  </si>
  <si>
    <t>Mua vong hoa phung dieu me 6 Lanh</t>
  </si>
  <si>
    <t xml:space="preserve">Tam ung cho cac ban ung ho a.Thong : Ly, NTH Nguyen, Phan, Tri, Tu, Ty &amp; TDung </t>
  </si>
  <si>
    <t>Mở TK  :</t>
  </si>
  <si>
    <t>Lãi thang 12/2006 + 01/2007</t>
  </si>
  <si>
    <t>lấy từ 200000 của VHN đã nhập quỹ</t>
  </si>
  <si>
    <t xml:space="preserve">Ung ho anh Thong : trich quy CNTY </t>
  </si>
  <si>
    <t xml:space="preserve">Ung ho anh Thong : Tam ung cho cac ban Ly, NTH Nguyen, Phan, Tri, Tu, Ty &amp; TDung </t>
  </si>
  <si>
    <t xml:space="preserve">Ung ho anh Thong : Quy lop KT </t>
  </si>
  <si>
    <t>Ung ho anh Thong : Ly, Ty Sau, anh Phan</t>
  </si>
  <si>
    <t>Phung dieu Thay Dien</t>
  </si>
  <si>
    <t>Ngan hang thu phi quan ly TK</t>
  </si>
  <si>
    <t>Chi tien Kim Hung ung ho Tham, Sach, Huy</t>
  </si>
  <si>
    <t>Tham benh anh Vy</t>
  </si>
  <si>
    <t>Ung ho NN Thanh Dam : Quy lop</t>
  </si>
  <si>
    <t>Phung dieu me 6 Lanh</t>
  </si>
  <si>
    <t xml:space="preserve">Ung ho Quy : Quynh Huong </t>
  </si>
  <si>
    <t>Phung dieu ban Trung</t>
  </si>
  <si>
    <t>Phung dieu ba chi Tuyen</t>
  </si>
  <si>
    <t xml:space="preserve">Tham benh : Thai Hoc </t>
  </si>
  <si>
    <t>Ung ho Quy : LD Anh</t>
  </si>
  <si>
    <t xml:space="preserve">Tham benh : Tham </t>
  </si>
  <si>
    <t xml:space="preserve">Nien liem : Tri, Tu </t>
  </si>
  <si>
    <t xml:space="preserve">Ung ho anh Thong : Tri, Tu </t>
  </si>
  <si>
    <t>Chi tien L D Anh ung ho Lanh, Sach, Huy 300 Cad</t>
  </si>
  <si>
    <t>Ngan hang thu phi quan ly TK thang 11</t>
  </si>
  <si>
    <t>Ngan hang thu phi quan ly TK thang 12</t>
  </si>
  <si>
    <t>Ngan hang thu phi quan ly TK thang 10</t>
  </si>
  <si>
    <t>Tham benh : Ngoc Lang</t>
  </si>
  <si>
    <t>Ngan hang thu phi quan ly TK thang 1/2008</t>
  </si>
  <si>
    <t>Viếng Thẩm (mất 12/2) : vòng hoa + 1 000 000</t>
  </si>
  <si>
    <t>Quà Tết tặng Lanh, Sach, Huy 500 000/nguoi</t>
  </si>
  <si>
    <t>Ứng tiền Liên Hoan Xuân Mậu Tý 2008</t>
  </si>
  <si>
    <t>LD Anh gởi Quỹ</t>
  </si>
  <si>
    <t>UH</t>
  </si>
  <si>
    <t>NL</t>
  </si>
  <si>
    <t>L</t>
  </si>
  <si>
    <t>B</t>
  </si>
  <si>
    <t>HM</t>
  </si>
  <si>
    <t>GD</t>
  </si>
  <si>
    <t>code</t>
  </si>
  <si>
    <t>CT</t>
  </si>
  <si>
    <t>T</t>
  </si>
  <si>
    <t>Q</t>
  </si>
  <si>
    <t>PNH</t>
  </si>
  <si>
    <t>Ton quy 14/02/2008 mang sang :</t>
  </si>
  <si>
    <t>Hoàn ứng tiền Liên Hoan Xuân Mậu Tý 2008</t>
  </si>
  <si>
    <t>Đóng góp tại chỗ Liên Hoan 16/2/2008</t>
  </si>
  <si>
    <t>Đóng góp tại chỗ Liên Hoan 16/2/2009 (120 USD)</t>
  </si>
  <si>
    <t>Tồn quỹ 31/01/2009</t>
  </si>
  <si>
    <t>Hoàn tiền làm đĩa hình Liên Hoan Xuân Đinh Hợi 2007</t>
  </si>
  <si>
    <t>Tiệc + ban nhạc + hoa</t>
  </si>
  <si>
    <t>Giúp anh Minh : Điền, Quỳnh Hương</t>
  </si>
  <si>
    <t>Giúp anh Minh : Diệp</t>
  </si>
  <si>
    <t xml:space="preserve">Đám tang Thầy Hiếu </t>
  </si>
  <si>
    <t>Phước Thảo ủng hộ quỹ lớp</t>
  </si>
  <si>
    <t>tháng 1/09</t>
  </si>
  <si>
    <t>Lợi ủng hộ quỹ lớp</t>
  </si>
  <si>
    <t>còn sau khi trừ phí</t>
  </si>
  <si>
    <t>số của Đào</t>
  </si>
  <si>
    <t>gởi TK + lãi</t>
  </si>
  <si>
    <t>cộng với trong TK</t>
  </si>
  <si>
    <t>+ Cường</t>
  </si>
  <si>
    <t>+hình và Thảo</t>
  </si>
  <si>
    <t>total</t>
  </si>
  <si>
    <t>lãi và phí</t>
  </si>
  <si>
    <t>Lãi ngân hàng và phí tài khoản</t>
  </si>
  <si>
    <t>Đào gửi TK</t>
  </si>
  <si>
    <t xml:space="preserve">Quỹ học bổng Đặng Quan Điện </t>
  </si>
  <si>
    <t>Gốc</t>
  </si>
  <si>
    <t>Gốc cộng lãi</t>
  </si>
  <si>
    <t>tháng 5/08</t>
  </si>
  <si>
    <t>Tham benh Kim Hung</t>
  </si>
  <si>
    <t>Giúp anh Minh :</t>
  </si>
  <si>
    <t>Nguyên Nguyễn, Nguyên Võ, Học, Quới, Đào, P/Liên, Nhiên, Lý, Kim Hùng, Tỵ và Quỹ Lớp x 200000đ</t>
  </si>
  <si>
    <t>Giúp anh Minh : LD Anh</t>
  </si>
  <si>
    <t xml:space="preserve">Giúp Huy       </t>
  </si>
  <si>
    <t>Giúp Huy        : LD Anh</t>
  </si>
  <si>
    <t>Giúp Lành</t>
  </si>
  <si>
    <t>Giúp Lành        : LD Anh</t>
  </si>
  <si>
    <t xml:space="preserve">Giúp Huy        : Cường </t>
  </si>
  <si>
    <t xml:space="preserve">Giúp anh Minh : Cường </t>
  </si>
  <si>
    <t xml:space="preserve">Ủng hộ quỹ lớp: Cường </t>
  </si>
  <si>
    <t>Ủng hộ quỹ lớp: LD Anh</t>
  </si>
  <si>
    <r>
      <t xml:space="preserve">Giúp con của P/Liên : </t>
    </r>
    <r>
      <rPr>
        <sz val="10"/>
        <rFont val="Arial"/>
        <family val="2"/>
      </rPr>
      <t>Diệp</t>
    </r>
  </si>
  <si>
    <t>Ủng hộ quỹ lớp: Phước Thảo</t>
  </si>
  <si>
    <t>Ủng hộ quỹ lớp: Nhiên</t>
  </si>
  <si>
    <t>Liên hoan họp mặt Xuân Kỷ Sửu 2009</t>
  </si>
  <si>
    <t>Nguyên Nguyễn, Nguyên Võ, Học, Quới, Bảo, Đào, Thảo</t>
  </si>
  <si>
    <t>Đóng góp tại chổ của các bạn</t>
  </si>
  <si>
    <t>Chi tiệc + nhạc + hoa tặng Thầy</t>
  </si>
  <si>
    <t>Giúp Huy        : quỹ lớp</t>
  </si>
  <si>
    <t>Giúp Lành       : quỹ lớp</t>
  </si>
  <si>
    <t>no</t>
  </si>
  <si>
    <t>no 400000</t>
  </si>
  <si>
    <t>Huy đang chi</t>
  </si>
  <si>
    <t>Chi đám ma mẹ Minh Hằng(Hoa va tiền )</t>
  </si>
  <si>
    <t>Chi đám ma mẹ vợ Nguyễn Tiên Hoàng Nguyên( Hoa)</t>
  </si>
  <si>
    <t>Chi đám ma Thầy Nghĩa(Hoa)</t>
  </si>
  <si>
    <t>Chi đám ma mẹ vợ Quang ( Đồng Nai)(Hoa và tiền)</t>
  </si>
  <si>
    <t>Chi đám ma ba Trương Tỵ (Hoa va tiền )</t>
  </si>
  <si>
    <t>Chi đám ma vợ của Nguyễn Văn Hóa (Hoa va tiền )</t>
  </si>
  <si>
    <t>Năm 2010</t>
  </si>
  <si>
    <t>Binh Sport ủng hộ quỹ lớp</t>
  </si>
  <si>
    <t>100us</t>
  </si>
  <si>
    <t xml:space="preserve">Quỹ lớp </t>
  </si>
  <si>
    <t>Tồn quỹ 2009 mang sang :</t>
  </si>
  <si>
    <t>Tiền lãi ngân hàng</t>
  </si>
  <si>
    <t>Còn tồn quỹ</t>
  </si>
  <si>
    <t>DẾN 13/07/2010</t>
  </si>
  <si>
    <t>Lãi 16 tháng</t>
  </si>
  <si>
    <t>Năm 2009</t>
  </si>
  <si>
    <t>Chi café: các bạn Hồng, Du Anh, Điền về nước</t>
  </si>
  <si>
    <t>Chi đám ma Anh Trương Minh Thư (Huy chuyển)</t>
  </si>
  <si>
    <t>Chi thăm Thầy Liêm(ngày 20/11/2010)</t>
  </si>
  <si>
    <t>Chi đám ma mẹ Học(Hoa va tiền )</t>
  </si>
  <si>
    <t>Chi thăm Nguyễn Nhì</t>
  </si>
  <si>
    <t>Tồn quỹ 2010 mang sang(bao gồm học bổng Đặng Quan Điện)</t>
  </si>
  <si>
    <t>Lì xì cho các cháu con: Sách, Lành, Huy</t>
  </si>
  <si>
    <t>Năm 2011</t>
  </si>
  <si>
    <t>Ngày 10/02/2011</t>
  </si>
  <si>
    <t>Thu tiền quỷ lớp</t>
  </si>
  <si>
    <t>Chi ăn Tân Niên(bổ sung)</t>
  </si>
  <si>
    <t>Chi ăn Tân Niên</t>
  </si>
  <si>
    <t>Anh Năm chuyển tiền hổ trợ buổi Tân Niên</t>
  </si>
  <si>
    <t>DẾN 15/04/2011</t>
  </si>
  <si>
    <t xml:space="preserve"> 100us </t>
  </si>
  <si>
    <t>Nhận tiền của Cường " đui "</t>
  </si>
  <si>
    <t>Nhận tiền của " Đời- Loạn"</t>
  </si>
  <si>
    <t>Chi thăm Cao Bá Quát</t>
  </si>
  <si>
    <t>Chi đám ma Cường ( Chồng Thanh Tịnh)</t>
  </si>
  <si>
    <t>Chi hoa dám ma mẹ Lan - Phát</t>
  </si>
  <si>
    <t>Chi thăm Thầy Liêm bị bệnh</t>
  </si>
  <si>
    <t xml:space="preserve">Chi đám ma mẹ vợ Thảo </t>
  </si>
  <si>
    <t>năm 2012</t>
  </si>
  <si>
    <t>15/04/2011</t>
  </si>
  <si>
    <t>So tien còn lại</t>
  </si>
  <si>
    <t>Lải ngân hàng</t>
  </si>
  <si>
    <t>Số tiền còn lại</t>
  </si>
  <si>
    <t>Năm 2012</t>
  </si>
  <si>
    <t>Nhận tiền của Huỳnh Huong</t>
  </si>
  <si>
    <t>Nhận tiền của quỷ lớp đóng góp năm 2012</t>
  </si>
  <si>
    <t>Chi đi hát Karaoke</t>
  </si>
  <si>
    <t>Tồn quỹ 2011 mang sang</t>
  </si>
  <si>
    <t>ngoại tệ</t>
  </si>
  <si>
    <t>Ngày :</t>
  </si>
  <si>
    <t>Ngày</t>
  </si>
  <si>
    <t>Diễn giải</t>
  </si>
  <si>
    <t>Tỷ giá</t>
  </si>
  <si>
    <t>Nhận tiền trả lại của Thanh Tùng ( sau khi tổng kết họp mặt 30 năm)</t>
  </si>
  <si>
    <t>Chi Hoa và phúng viếng đám ma Mẹ Vợ Chu Đức và Ba của Trí</t>
  </si>
  <si>
    <t>Chi Hoa và phúng viếng đám tang Mẹ của Sáu- Tỵ</t>
  </si>
  <si>
    <t xml:space="preserve">Chi mừng tân gia nhà Thầy Liêm </t>
  </si>
  <si>
    <t>Tồn quỹ cuối 2012</t>
  </si>
  <si>
    <t>Tổng THU - CHI năm 2012</t>
  </si>
  <si>
    <t>Thành tiền VNĐ</t>
  </si>
  <si>
    <t>Tồn quỹ 2012 mang sang</t>
  </si>
  <si>
    <t>Các bạn ủng hộ Họp Mặt Xuân Quý Tỵ</t>
  </si>
  <si>
    <t>Chi giúp đỡ Huy và Lành</t>
  </si>
  <si>
    <t xml:space="preserve">Tồn quỹ </t>
  </si>
  <si>
    <t xml:space="preserve">Tổng THU - CHI </t>
  </si>
  <si>
    <t>Lãi ngân hàng</t>
  </si>
  <si>
    <t>Chi giúp đỡ Thầy Liêm</t>
  </si>
  <si>
    <t>Tháng 4/2013</t>
  </si>
  <si>
    <t>Đám ma Nguyệt Cầm( vợ Võ Hoàng Nguyên)</t>
  </si>
  <si>
    <t>Tháng 12/2013</t>
  </si>
  <si>
    <t>Đám ma má anh Ngô</t>
  </si>
  <si>
    <t>Đám ma ba Minh Hằng</t>
  </si>
  <si>
    <t>Đám ma Trần Tấn Phước</t>
  </si>
  <si>
    <t>Tháng 11/2013</t>
  </si>
  <si>
    <t>Tháng 8/2013</t>
  </si>
  <si>
    <t>Nhận từ Quới tiến Cường"đui"</t>
  </si>
  <si>
    <t>Các bạn ủng hộ Họp Mặt Xuân Giáp Ngọ</t>
  </si>
  <si>
    <t>trích lại 3,000,000 lì xì cho hai gia đình Huy và Lành)</t>
  </si>
  <si>
    <t>Lì xì cho hai gia đình Huy và Lành</t>
  </si>
  <si>
    <t>Lì xì cho hai con anh Dư Đình Thành (tổ chức ngày Tân Niên)</t>
  </si>
  <si>
    <t>Thăm Thầy Liêm nhân ngày Nhà Giáo 20-11</t>
  </si>
  <si>
    <t>Tồn quỹ 2013 mang sang</t>
  </si>
  <si>
    <t xml:space="preserve">Chi phí ngày họp mặt (ăn uống 6M + tiền 40 phần quà 3M = 9M, sau đó anh Thành </t>
  </si>
  <si>
    <t>Ở VN, bạn gửi tiền về :</t>
  </si>
  <si>
    <t>Ở NN, bạn gửi tiền về :</t>
  </si>
  <si>
    <t>Chủ TK :</t>
  </si>
  <si>
    <t>Tồn (VND)</t>
  </si>
  <si>
    <t>BÁO CÁO TỒN QUỸ CNTY K2</t>
  </si>
  <si>
    <t>Ghi chú</t>
  </si>
  <si>
    <t>Tổng cộng</t>
  </si>
  <si>
    <t>end 2013</t>
  </si>
  <si>
    <t>Thành tiền (VND)</t>
  </si>
  <si>
    <t xml:space="preserve">Quỹ lớp này đã gửi web cntyk2 tháng 2 2014, </t>
  </si>
  <si>
    <t xml:space="preserve">rồi được sắp xếp lại và gửi lại trang web ngày 10 nov 2014 </t>
  </si>
  <si>
    <t>với số tồn 30,590,435 VNĐ</t>
  </si>
  <si>
    <t>Thực hiện:</t>
  </si>
  <si>
    <t>sau đó anh Thành trích lại 3,000,000 lì xì cho hai gia đình Huy và Lành</t>
  </si>
  <si>
    <t xml:space="preserve">Chi phí ngày họp mặt (ăn uống 6M + tiền 40 phần quà 3M = 9M) </t>
  </si>
  <si>
    <t xml:space="preserve">Chi đám tang Cô Lộc vợ Thầy Dương Thanh Liêm </t>
  </si>
  <si>
    <t>Chi đám tang Mẹ Trương Tỵ</t>
  </si>
  <si>
    <t>Tháng 7/2014</t>
  </si>
  <si>
    <t xml:space="preserve">Cao Minh Tú ủng hộ quỹ lớp </t>
  </si>
  <si>
    <t>Tặng Thầy Liêm nhân ngày Nhà Giáo</t>
  </si>
  <si>
    <t>Đoàn - Lợi ủng hộ quỹ lớp</t>
  </si>
  <si>
    <t>hoa: 500,000, bao thư 500,000</t>
  </si>
  <si>
    <t>hoa: 500,000, bao thư 1,000,000</t>
  </si>
  <si>
    <t>Chi đám tang Ba Lê văn Chánh</t>
  </si>
  <si>
    <t>Quyết toán đến:</t>
  </si>
  <si>
    <t>Lãi suất ngân hàng 1 năm (7,8%/1 năm)</t>
  </si>
  <si>
    <t>Tồn quỹ 2014 mang sang 01/01/2015</t>
  </si>
  <si>
    <t>Chi : li xi Huy : 1trieu</t>
  </si>
  <si>
    <t>Tháng 7</t>
  </si>
  <si>
    <t>Tháng 9</t>
  </si>
  <si>
    <t>Chi : ủng hộ Khoa làm kỷ yếu 60 năm : 20 trieu</t>
  </si>
  <si>
    <t>Chi : li xi 6 Lành : 1trieu</t>
  </si>
  <si>
    <t>li xi con của P. Lien: 1 trieu</t>
  </si>
  <si>
    <t>Gửi P.Liên lo ngày họp mặt đầu năm : 5 trieu</t>
  </si>
  <si>
    <t>Chi đám ma Ba Trần Anh Tuấn (hoa: 700,000, phúng điếu 1.000,000)</t>
  </si>
  <si>
    <t>Chi đám ma Mẹ Phạm Ngọc Diệp (hoa: 700,000, phúng điếu 1.000,000)</t>
  </si>
  <si>
    <t>Chi thăm Thầy Liêm nhân ngày Nhà Giáo (2.000.000)</t>
  </si>
  <si>
    <t>Anh Cường ủng hộ quỹ: 1.000.000</t>
  </si>
  <si>
    <t>Anh Ngô ủng hộ quỹ 50EUR= 1.220.000 VND</t>
  </si>
  <si>
    <t>lãi ngân hàng 1 năm (4,5%/nam)</t>
  </si>
  <si>
    <t>Chi đám tang Mẹ chồng Đào  (hoa: 700,000, phúng điếu 1.000,000) (Quoi chi)</t>
  </si>
  <si>
    <t>Chi đám tang Mẹ Hà Lâm Quỳnh  (hoa: 800,000, phúng điếu 1.000,000)</t>
  </si>
  <si>
    <t>nhưng vật giá tăng nên vòng hoa tang có tăng</t>
  </si>
  <si>
    <t>theo đề nghị, phúng viếng đám tang là Hoa: 500,000, Phúng điếu: 1,000,000 VNĐ</t>
  </si>
  <si>
    <t>Quy lop thu được ngày họp mặt 28/2/2015</t>
  </si>
  <si>
    <t>Tồn quỹ 2015 mang sang 01/01/2016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</si>
</sst>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[$-409]dddd\,\ dd\ mmmm\,\ yyyy"/>
    <numFmt numFmtId="175" formatCode="[$-409]d/mmm/yy;@"/>
    <numFmt numFmtId="176" formatCode="mmm/yyyy"/>
    <numFmt numFmtId="177" formatCode="_(* #,##0.000_);_(* \(#,##0.000\);_(* &quot;-&quot;??_);_(@_)"/>
    <numFmt numFmtId="178" formatCode="0.0%"/>
    <numFmt numFmtId="179" formatCode="[$-409]dddd\,\ mmmm\ dd\,\ 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.#00%"/>
    <numFmt numFmtId="185" formatCode="#.000%"/>
    <numFmt numFmtId="186" formatCode="mm/dd/yy;@"/>
    <numFmt numFmtId="187" formatCode="[$-409]d\-mmm\-yyyy;@"/>
    <numFmt numFmtId="188" formatCode="mmm\-yyyy"/>
    <numFmt numFmtId="189" formatCode="[$-409]d\-mmm\-yy;@"/>
    <numFmt numFmtId="190" formatCode="[$-4809]dddd\,\ d\ mmmm\,\ yyyy"/>
    <numFmt numFmtId="191" formatCode="[$-409]mmm\-yy;@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38" fontId="0" fillId="0" borderId="0" xfId="42" applyNumberFormat="1" applyFont="1" applyAlignment="1">
      <alignment/>
    </xf>
    <xf numFmtId="38" fontId="0" fillId="0" borderId="0" xfId="0" applyNumberFormat="1" applyAlignment="1">
      <alignment/>
    </xf>
    <xf numFmtId="14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38" fontId="1" fillId="0" borderId="11" xfId="42" applyNumberFormat="1" applyFont="1" applyBorder="1" applyAlignment="1">
      <alignment/>
    </xf>
    <xf numFmtId="0" fontId="1" fillId="0" borderId="12" xfId="0" applyFont="1" applyBorder="1" applyAlignment="1">
      <alignment/>
    </xf>
    <xf numFmtId="38" fontId="1" fillId="0" borderId="12" xfId="42" applyNumberFormat="1" applyFont="1" applyBorder="1" applyAlignment="1">
      <alignment/>
    </xf>
    <xf numFmtId="0" fontId="1" fillId="0" borderId="13" xfId="0" applyFont="1" applyBorder="1" applyAlignment="1">
      <alignment/>
    </xf>
    <xf numFmtId="38" fontId="1" fillId="0" borderId="13" xfId="42" applyNumberFormat="1" applyFont="1" applyBorder="1" applyAlignment="1">
      <alignment/>
    </xf>
    <xf numFmtId="17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8" fontId="0" fillId="0" borderId="11" xfId="42" applyNumberFormat="1" applyFont="1" applyBorder="1" applyAlignment="1">
      <alignment/>
    </xf>
    <xf numFmtId="17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8" fontId="0" fillId="0" borderId="12" xfId="42" applyNumberFormat="1" applyFont="1" applyBorder="1" applyAlignment="1">
      <alignment/>
    </xf>
    <xf numFmtId="14" fontId="0" fillId="0" borderId="12" xfId="0" applyNumberFormat="1" applyBorder="1" applyAlignment="1">
      <alignment/>
    </xf>
    <xf numFmtId="38" fontId="0" fillId="0" borderId="12" xfId="0" applyNumberFormat="1" applyBorder="1" applyAlignment="1">
      <alignment/>
    </xf>
    <xf numFmtId="17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8" fontId="0" fillId="0" borderId="13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173" fontId="0" fillId="0" borderId="12" xfId="42" applyNumberFormat="1" applyFont="1" applyBorder="1" applyAlignment="1">
      <alignment/>
    </xf>
    <xf numFmtId="173" fontId="0" fillId="0" borderId="14" xfId="42" applyNumberFormat="1" applyFont="1" applyBorder="1" applyAlignment="1">
      <alignment/>
    </xf>
    <xf numFmtId="173" fontId="0" fillId="0" borderId="13" xfId="42" applyNumberFormat="1" applyFont="1" applyBorder="1" applyAlignment="1">
      <alignment/>
    </xf>
    <xf numFmtId="0" fontId="1" fillId="33" borderId="10" xfId="0" applyFont="1" applyFill="1" applyBorder="1" applyAlignment="1">
      <alignment horizontal="center"/>
    </xf>
    <xf numFmtId="38" fontId="0" fillId="33" borderId="11" xfId="42" applyNumberFormat="1" applyFont="1" applyFill="1" applyBorder="1" applyAlignment="1">
      <alignment/>
    </xf>
    <xf numFmtId="173" fontId="0" fillId="33" borderId="12" xfId="42" applyNumberFormat="1" applyFont="1" applyFill="1" applyBorder="1" applyAlignment="1">
      <alignment/>
    </xf>
    <xf numFmtId="173" fontId="0" fillId="33" borderId="13" xfId="42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38" fontId="0" fillId="34" borderId="11" xfId="42" applyNumberFormat="1" applyFont="1" applyFill="1" applyBorder="1" applyAlignment="1">
      <alignment/>
    </xf>
    <xf numFmtId="173" fontId="0" fillId="34" borderId="12" xfId="42" applyNumberFormat="1" applyFont="1" applyFill="1" applyBorder="1" applyAlignment="1">
      <alignment/>
    </xf>
    <xf numFmtId="173" fontId="0" fillId="34" borderId="16" xfId="42" applyNumberFormat="1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 horizontal="left"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 horizontal="left"/>
    </xf>
    <xf numFmtId="0" fontId="0" fillId="34" borderId="2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4" xfId="0" applyFill="1" applyBorder="1" applyAlignment="1">
      <alignment horizontal="left"/>
    </xf>
    <xf numFmtId="0" fontId="0" fillId="34" borderId="24" xfId="0" applyFill="1" applyBorder="1" applyAlignment="1">
      <alignment/>
    </xf>
    <xf numFmtId="0" fontId="0" fillId="34" borderId="22" xfId="0" applyFill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 horizontal="left"/>
    </xf>
    <xf numFmtId="173" fontId="1" fillId="0" borderId="10" xfId="42" applyNumberFormat="1" applyFont="1" applyBorder="1" applyAlignment="1">
      <alignment/>
    </xf>
    <xf numFmtId="173" fontId="1" fillId="34" borderId="10" xfId="42" applyNumberFormat="1" applyFont="1" applyFill="1" applyBorder="1" applyAlignment="1">
      <alignment/>
    </xf>
    <xf numFmtId="173" fontId="1" fillId="33" borderId="10" xfId="42" applyNumberFormat="1" applyFont="1" applyFill="1" applyBorder="1" applyAlignment="1">
      <alignment/>
    </xf>
    <xf numFmtId="173" fontId="1" fillId="0" borderId="15" xfId="42" applyNumberFormat="1" applyFont="1" applyBorder="1" applyAlignment="1">
      <alignment/>
    </xf>
    <xf numFmtId="173" fontId="1" fillId="34" borderId="15" xfId="42" applyNumberFormat="1" applyFont="1" applyFill="1" applyBorder="1" applyAlignment="1">
      <alignment/>
    </xf>
    <xf numFmtId="173" fontId="1" fillId="33" borderId="15" xfId="42" applyNumberFormat="1" applyFont="1" applyFill="1" applyBorder="1" applyAlignment="1">
      <alignment/>
    </xf>
    <xf numFmtId="38" fontId="0" fillId="35" borderId="12" xfId="42" applyNumberFormat="1" applyFont="1" applyFill="1" applyBorder="1" applyAlignment="1">
      <alignment/>
    </xf>
    <xf numFmtId="38" fontId="1" fillId="0" borderId="12" xfId="0" applyNumberFormat="1" applyFont="1" applyBorder="1" applyAlignment="1">
      <alignment/>
    </xf>
    <xf numFmtId="38" fontId="1" fillId="0" borderId="13" xfId="0" applyNumberFormat="1" applyFont="1" applyBorder="1" applyAlignment="1">
      <alignment/>
    </xf>
    <xf numFmtId="175" fontId="0" fillId="0" borderId="0" xfId="0" applyNumberFormat="1" applyAlignment="1">
      <alignment horizontal="left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 horizontal="center"/>
    </xf>
    <xf numFmtId="173" fontId="0" fillId="0" borderId="25" xfId="42" applyNumberFormat="1" applyFont="1" applyBorder="1" applyAlignment="1">
      <alignment/>
    </xf>
    <xf numFmtId="173" fontId="0" fillId="33" borderId="25" xfId="42" applyNumberFormat="1" applyFont="1" applyFill="1" applyBorder="1" applyAlignment="1">
      <alignment/>
    </xf>
    <xf numFmtId="0" fontId="0" fillId="0" borderId="25" xfId="0" applyBorder="1" applyAlignment="1">
      <alignment/>
    </xf>
    <xf numFmtId="14" fontId="0" fillId="0" borderId="12" xfId="0" applyNumberFormat="1" applyBorder="1" applyAlignment="1">
      <alignment wrapText="1"/>
    </xf>
    <xf numFmtId="0" fontId="0" fillId="0" borderId="25" xfId="0" applyBorder="1" applyAlignment="1">
      <alignment horizontal="left" wrapText="1"/>
    </xf>
    <xf numFmtId="0" fontId="0" fillId="0" borderId="25" xfId="0" applyBorder="1" applyAlignment="1">
      <alignment horizontal="center" wrapText="1"/>
    </xf>
    <xf numFmtId="173" fontId="0" fillId="0" borderId="25" xfId="42" applyNumberFormat="1" applyFont="1" applyBorder="1" applyAlignment="1">
      <alignment wrapText="1"/>
    </xf>
    <xf numFmtId="173" fontId="0" fillId="34" borderId="12" xfId="42" applyNumberFormat="1" applyFont="1" applyFill="1" applyBorder="1" applyAlignment="1">
      <alignment wrapText="1"/>
    </xf>
    <xf numFmtId="173" fontId="0" fillId="33" borderId="25" xfId="42" applyNumberFormat="1" applyFont="1" applyFill="1" applyBorder="1" applyAlignment="1">
      <alignment wrapText="1"/>
    </xf>
    <xf numFmtId="0" fontId="0" fillId="0" borderId="0" xfId="0" applyAlignment="1">
      <alignment wrapText="1"/>
    </xf>
    <xf numFmtId="173" fontId="0" fillId="0" borderId="12" xfId="42" applyNumberFormat="1" applyFont="1" applyFill="1" applyBorder="1" applyAlignment="1">
      <alignment/>
    </xf>
    <xf numFmtId="173" fontId="0" fillId="0" borderId="12" xfId="42" applyNumberFormat="1" applyFont="1" applyFill="1" applyBorder="1" applyAlignment="1">
      <alignment wrapText="1"/>
    </xf>
    <xf numFmtId="173" fontId="5" fillId="34" borderId="12" xfId="42" applyNumberFormat="1" applyFont="1" applyFill="1" applyBorder="1" applyAlignment="1">
      <alignment/>
    </xf>
    <xf numFmtId="173" fontId="0" fillId="34" borderId="12" xfId="42" applyNumberFormat="1" applyFont="1" applyFill="1" applyBorder="1" applyAlignment="1">
      <alignment/>
    </xf>
    <xf numFmtId="0" fontId="6" fillId="0" borderId="25" xfId="0" applyFont="1" applyBorder="1" applyAlignment="1">
      <alignment horizontal="left"/>
    </xf>
    <xf numFmtId="173" fontId="6" fillId="0" borderId="12" xfId="42" applyNumberFormat="1" applyFont="1" applyBorder="1" applyAlignment="1">
      <alignment/>
    </xf>
    <xf numFmtId="173" fontId="6" fillId="0" borderId="12" xfId="42" applyNumberFormat="1" applyFont="1" applyFill="1" applyBorder="1" applyAlignment="1">
      <alignment/>
    </xf>
    <xf numFmtId="173" fontId="6" fillId="34" borderId="12" xfId="42" applyNumberFormat="1" applyFont="1" applyFill="1" applyBorder="1" applyAlignment="1">
      <alignment/>
    </xf>
    <xf numFmtId="173" fontId="6" fillId="33" borderId="25" xfId="42" applyNumberFormat="1" applyFont="1" applyFill="1" applyBorder="1" applyAlignment="1">
      <alignment/>
    </xf>
    <xf numFmtId="173" fontId="6" fillId="0" borderId="25" xfId="42" applyNumberFormat="1" applyFont="1" applyBorder="1" applyAlignment="1">
      <alignment/>
    </xf>
    <xf numFmtId="0" fontId="6" fillId="0" borderId="25" xfId="0" applyFont="1" applyBorder="1" applyAlignment="1">
      <alignment horizontal="center"/>
    </xf>
    <xf numFmtId="173" fontId="1" fillId="34" borderId="16" xfId="42" applyNumberFormat="1" applyFont="1" applyFill="1" applyBorder="1" applyAlignment="1">
      <alignment/>
    </xf>
    <xf numFmtId="173" fontId="6" fillId="34" borderId="25" xfId="42" applyNumberFormat="1" applyFont="1" applyFill="1" applyBorder="1" applyAlignment="1">
      <alignment/>
    </xf>
    <xf numFmtId="173" fontId="0" fillId="34" borderId="25" xfId="42" applyNumberFormat="1" applyFont="1" applyFill="1" applyBorder="1" applyAlignment="1">
      <alignment/>
    </xf>
    <xf numFmtId="173" fontId="0" fillId="34" borderId="25" xfId="42" applyNumberFormat="1" applyFont="1" applyFill="1" applyBorder="1" applyAlignment="1">
      <alignment/>
    </xf>
    <xf numFmtId="0" fontId="1" fillId="35" borderId="15" xfId="0" applyFont="1" applyFill="1" applyBorder="1" applyAlignment="1">
      <alignment horizontal="left"/>
    </xf>
    <xf numFmtId="0" fontId="1" fillId="35" borderId="15" xfId="0" applyFont="1" applyFill="1" applyBorder="1" applyAlignment="1">
      <alignment horizontal="center"/>
    </xf>
    <xf numFmtId="173" fontId="1" fillId="35" borderId="15" xfId="42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14" fontId="0" fillId="0" borderId="12" xfId="0" applyNumberFormat="1" applyBorder="1" applyAlignment="1">
      <alignment horizontal="left"/>
    </xf>
    <xf numFmtId="173" fontId="9" fillId="34" borderId="12" xfId="42" applyNumberFormat="1" applyFont="1" applyFill="1" applyBorder="1" applyAlignment="1">
      <alignment/>
    </xf>
    <xf numFmtId="173" fontId="0" fillId="0" borderId="12" xfId="42" applyNumberFormat="1" applyFont="1" applyBorder="1" applyAlignment="1">
      <alignment/>
    </xf>
    <xf numFmtId="0" fontId="0" fillId="0" borderId="0" xfId="0" applyFont="1" applyAlignment="1">
      <alignment/>
    </xf>
    <xf numFmtId="173" fontId="0" fillId="33" borderId="25" xfId="42" applyNumberFormat="1" applyFont="1" applyFill="1" applyBorder="1" applyAlignment="1">
      <alignment/>
    </xf>
    <xf numFmtId="173" fontId="0" fillId="33" borderId="12" xfId="42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73" fontId="1" fillId="34" borderId="16" xfId="42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173" fontId="0" fillId="0" borderId="12" xfId="42" applyNumberFormat="1" applyFont="1" applyBorder="1" applyAlignment="1">
      <alignment/>
    </xf>
    <xf numFmtId="173" fontId="0" fillId="34" borderId="12" xfId="42" applyNumberFormat="1" applyFont="1" applyFill="1" applyBorder="1" applyAlignment="1">
      <alignment/>
    </xf>
    <xf numFmtId="173" fontId="0" fillId="33" borderId="12" xfId="42" applyNumberFormat="1" applyFont="1" applyFill="1" applyBorder="1" applyAlignment="1">
      <alignment/>
    </xf>
    <xf numFmtId="14" fontId="0" fillId="0" borderId="25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14" fontId="1" fillId="35" borderId="10" xfId="0" applyNumberFormat="1" applyFont="1" applyFill="1" applyBorder="1" applyAlignment="1">
      <alignment horizontal="left"/>
    </xf>
    <xf numFmtId="173" fontId="0" fillId="33" borderId="25" xfId="42" applyNumberFormat="1" applyFont="1" applyFill="1" applyBorder="1" applyAlignment="1">
      <alignment/>
    </xf>
    <xf numFmtId="173" fontId="0" fillId="34" borderId="25" xfId="42" applyNumberFormat="1" applyFont="1" applyFill="1" applyBorder="1" applyAlignment="1">
      <alignment/>
    </xf>
    <xf numFmtId="0" fontId="0" fillId="0" borderId="0" xfId="0" applyAlignment="1" quotePrefix="1">
      <alignment/>
    </xf>
    <xf numFmtId="0" fontId="1" fillId="35" borderId="15" xfId="0" applyFont="1" applyFill="1" applyBorder="1" applyAlignment="1">
      <alignment horizontal="left" indent="2"/>
    </xf>
    <xf numFmtId="173" fontId="0" fillId="35" borderId="15" xfId="42" applyNumberFormat="1" applyFont="1" applyFill="1" applyBorder="1" applyAlignment="1">
      <alignment/>
    </xf>
    <xf numFmtId="0" fontId="1" fillId="35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173" fontId="1" fillId="35" borderId="10" xfId="42" applyNumberFormat="1" applyFont="1" applyFill="1" applyBorder="1" applyAlignment="1">
      <alignment/>
    </xf>
    <xf numFmtId="14" fontId="0" fillId="35" borderId="10" xfId="0" applyNumberFormat="1" applyFont="1" applyFill="1" applyBorder="1" applyAlignment="1">
      <alignment horizontal="left"/>
    </xf>
    <xf numFmtId="0" fontId="0" fillId="35" borderId="15" xfId="0" applyFont="1" applyFill="1" applyBorder="1" applyAlignment="1">
      <alignment horizontal="left" indent="2"/>
    </xf>
    <xf numFmtId="0" fontId="0" fillId="35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14" fontId="0" fillId="0" borderId="16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173" fontId="0" fillId="0" borderId="16" xfId="42" applyNumberFormat="1" applyFont="1" applyBorder="1" applyAlignment="1">
      <alignment/>
    </xf>
    <xf numFmtId="173" fontId="0" fillId="33" borderId="16" xfId="42" applyNumberFormat="1" applyFont="1" applyFill="1" applyBorder="1" applyAlignment="1">
      <alignment/>
    </xf>
    <xf numFmtId="0" fontId="0" fillId="0" borderId="16" xfId="0" applyBorder="1" applyAlignment="1">
      <alignment/>
    </xf>
    <xf numFmtId="14" fontId="0" fillId="0" borderId="12" xfId="0" applyNumberFormat="1" applyBorder="1" applyAlignment="1">
      <alignment horizontal="left" wrapText="1"/>
    </xf>
    <xf numFmtId="0" fontId="9" fillId="0" borderId="12" xfId="0" applyFont="1" applyBorder="1" applyAlignment="1">
      <alignment wrapText="1"/>
    </xf>
    <xf numFmtId="173" fontId="0" fillId="0" borderId="12" xfId="42" applyNumberFormat="1" applyFont="1" applyBorder="1" applyAlignment="1">
      <alignment wrapText="1"/>
    </xf>
    <xf numFmtId="173" fontId="0" fillId="34" borderId="12" xfId="42" applyNumberFormat="1" applyFont="1" applyFill="1" applyBorder="1" applyAlignment="1">
      <alignment wrapText="1"/>
    </xf>
    <xf numFmtId="173" fontId="0" fillId="33" borderId="12" xfId="42" applyNumberFormat="1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 wrapText="1"/>
    </xf>
    <xf numFmtId="0" fontId="10" fillId="0" borderId="12" xfId="0" applyFont="1" applyBorder="1" applyAlignment="1">
      <alignment/>
    </xf>
    <xf numFmtId="0" fontId="1" fillId="0" borderId="25" xfId="0" applyFont="1" applyBorder="1" applyAlignment="1">
      <alignment horizontal="left"/>
    </xf>
    <xf numFmtId="173" fontId="0" fillId="0" borderId="0" xfId="0" applyNumberFormat="1" applyAlignment="1">
      <alignment/>
    </xf>
    <xf numFmtId="173" fontId="0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5" fillId="36" borderId="0" xfId="0" applyFont="1" applyFill="1" applyAlignment="1">
      <alignment/>
    </xf>
    <xf numFmtId="0" fontId="5" fillId="36" borderId="0" xfId="0" applyFont="1" applyFill="1" applyAlignment="1">
      <alignment horizontal="center"/>
    </xf>
    <xf numFmtId="38" fontId="5" fillId="36" borderId="0" xfId="42" applyNumberFormat="1" applyFont="1" applyFill="1" applyAlignment="1">
      <alignment/>
    </xf>
    <xf numFmtId="173" fontId="1" fillId="35" borderId="15" xfId="42" applyNumberFormat="1" applyFont="1" applyFill="1" applyBorder="1" applyAlignment="1">
      <alignment/>
    </xf>
    <xf numFmtId="0" fontId="11" fillId="36" borderId="0" xfId="0" applyFont="1" applyFill="1" applyAlignment="1">
      <alignment horizontal="center"/>
    </xf>
    <xf numFmtId="173" fontId="11" fillId="36" borderId="12" xfId="42" applyNumberFormat="1" applyFont="1" applyFill="1" applyBorder="1" applyAlignment="1">
      <alignment/>
    </xf>
    <xf numFmtId="3" fontId="11" fillId="36" borderId="0" xfId="0" applyNumberFormat="1" applyFont="1" applyFill="1" applyAlignment="1">
      <alignment/>
    </xf>
    <xf numFmtId="38" fontId="11" fillId="36" borderId="0" xfId="42" applyNumberFormat="1" applyFont="1" applyFill="1" applyAlignment="1">
      <alignment/>
    </xf>
    <xf numFmtId="0" fontId="0" fillId="0" borderId="10" xfId="0" applyBorder="1" applyAlignment="1">
      <alignment horizontal="left"/>
    </xf>
    <xf numFmtId="173" fontId="11" fillId="36" borderId="10" xfId="42" applyNumberFormat="1" applyFont="1" applyFill="1" applyBorder="1" applyAlignment="1">
      <alignment/>
    </xf>
    <xf numFmtId="0" fontId="0" fillId="0" borderId="10" xfId="0" applyBorder="1" applyAlignment="1">
      <alignment/>
    </xf>
    <xf numFmtId="38" fontId="11" fillId="36" borderId="10" xfId="42" applyNumberFormat="1" applyFont="1" applyFill="1" applyBorder="1" applyAlignment="1">
      <alignment/>
    </xf>
    <xf numFmtId="38" fontId="0" fillId="33" borderId="10" xfId="42" applyNumberFormat="1" applyFont="1" applyFill="1" applyBorder="1" applyAlignment="1">
      <alignment/>
    </xf>
    <xf numFmtId="173" fontId="0" fillId="0" borderId="10" xfId="42" applyNumberFormat="1" applyFont="1" applyBorder="1" applyAlignment="1">
      <alignment/>
    </xf>
    <xf numFmtId="173" fontId="0" fillId="34" borderId="10" xfId="42" applyNumberFormat="1" applyFont="1" applyFill="1" applyBorder="1" applyAlignment="1">
      <alignment/>
    </xf>
    <xf numFmtId="173" fontId="0" fillId="33" borderId="10" xfId="42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73" fontId="9" fillId="34" borderId="10" xfId="42" applyNumberFormat="1" applyFont="1" applyFill="1" applyBorder="1" applyAlignment="1">
      <alignment/>
    </xf>
    <xf numFmtId="173" fontId="0" fillId="0" borderId="10" xfId="42" applyNumberFormat="1" applyFont="1" applyBorder="1" applyAlignment="1">
      <alignment/>
    </xf>
    <xf numFmtId="173" fontId="0" fillId="34" borderId="10" xfId="42" applyNumberFormat="1" applyFont="1" applyFill="1" applyBorder="1" applyAlignment="1">
      <alignment/>
    </xf>
    <xf numFmtId="173" fontId="0" fillId="33" borderId="10" xfId="42" applyNumberFormat="1" applyFont="1" applyFill="1" applyBorder="1" applyAlignment="1">
      <alignment/>
    </xf>
    <xf numFmtId="173" fontId="0" fillId="0" borderId="10" xfId="42" applyNumberFormat="1" applyFont="1" applyBorder="1" applyAlignment="1">
      <alignment/>
    </xf>
    <xf numFmtId="173" fontId="0" fillId="34" borderId="10" xfId="42" applyNumberFormat="1" applyFont="1" applyFill="1" applyBorder="1" applyAlignment="1">
      <alignment/>
    </xf>
    <xf numFmtId="173" fontId="0" fillId="33" borderId="10" xfId="42" applyNumberFormat="1" applyFont="1" applyFill="1" applyBorder="1" applyAlignment="1">
      <alignment/>
    </xf>
    <xf numFmtId="173" fontId="0" fillId="37" borderId="10" xfId="42" applyNumberFormat="1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38" fontId="12" fillId="36" borderId="10" xfId="42" applyNumberFormat="1" applyFont="1" applyFill="1" applyBorder="1" applyAlignment="1">
      <alignment/>
    </xf>
    <xf numFmtId="173" fontId="12" fillId="38" borderId="10" xfId="42" applyNumberFormat="1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11" fillId="36" borderId="10" xfId="0" applyFont="1" applyFill="1" applyBorder="1" applyAlignment="1">
      <alignment horizontal="center"/>
    </xf>
    <xf numFmtId="38" fontId="11" fillId="36" borderId="10" xfId="42" applyNumberFormat="1" applyFont="1" applyFill="1" applyBorder="1" applyAlignment="1">
      <alignment/>
    </xf>
    <xf numFmtId="38" fontId="5" fillId="36" borderId="10" xfId="42" applyNumberFormat="1" applyFont="1" applyFill="1" applyBorder="1" applyAlignment="1">
      <alignment/>
    </xf>
    <xf numFmtId="3" fontId="0" fillId="0" borderId="0" xfId="0" applyNumberFormat="1" applyAlignment="1">
      <alignment/>
    </xf>
    <xf numFmtId="14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173" fontId="0" fillId="0" borderId="10" xfId="42" applyNumberFormat="1" applyFont="1" applyBorder="1" applyAlignment="1">
      <alignment/>
    </xf>
    <xf numFmtId="173" fontId="0" fillId="34" borderId="10" xfId="42" applyNumberFormat="1" applyFont="1" applyFill="1" applyBorder="1" applyAlignment="1">
      <alignment/>
    </xf>
    <xf numFmtId="173" fontId="0" fillId="33" borderId="10" xfId="42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4" fontId="0" fillId="37" borderId="10" xfId="0" applyNumberFormat="1" applyFont="1" applyFill="1" applyBorder="1" applyAlignment="1">
      <alignment horizontal="left"/>
    </xf>
    <xf numFmtId="0" fontId="0" fillId="37" borderId="15" xfId="0" applyFont="1" applyFill="1" applyBorder="1" applyAlignment="1">
      <alignment horizontal="left"/>
    </xf>
    <xf numFmtId="0" fontId="0" fillId="37" borderId="15" xfId="0" applyFont="1" applyFill="1" applyBorder="1" applyAlignment="1">
      <alignment horizontal="center"/>
    </xf>
    <xf numFmtId="173" fontId="0" fillId="37" borderId="15" xfId="42" applyNumberFormat="1" applyFont="1" applyFill="1" applyBorder="1" applyAlignment="1">
      <alignment/>
    </xf>
    <xf numFmtId="0" fontId="0" fillId="37" borderId="15" xfId="0" applyFont="1" applyFill="1" applyBorder="1" applyAlignment="1">
      <alignment/>
    </xf>
    <xf numFmtId="173" fontId="0" fillId="37" borderId="0" xfId="0" applyNumberFormat="1" applyFont="1" applyFill="1" applyAlignment="1">
      <alignment/>
    </xf>
    <xf numFmtId="0" fontId="0" fillId="37" borderId="0" xfId="0" applyFont="1" applyFill="1" applyAlignment="1">
      <alignment/>
    </xf>
    <xf numFmtId="0" fontId="9" fillId="37" borderId="0" xfId="0" applyFont="1" applyFill="1" applyAlignment="1">
      <alignment/>
    </xf>
    <xf numFmtId="14" fontId="0" fillId="0" borderId="12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5" fillId="35" borderId="0" xfId="0" applyFont="1" applyFill="1" applyAlignment="1">
      <alignment horizontal="center"/>
    </xf>
    <xf numFmtId="0" fontId="5" fillId="35" borderId="0" xfId="0" applyFont="1" applyFill="1" applyAlignment="1">
      <alignment/>
    </xf>
    <xf numFmtId="0" fontId="0" fillId="0" borderId="12" xfId="0" applyFont="1" applyBorder="1" applyAlignment="1">
      <alignment horizontal="left"/>
    </xf>
    <xf numFmtId="173" fontId="12" fillId="35" borderId="0" xfId="0" applyNumberFormat="1" applyFont="1" applyFill="1" applyAlignment="1">
      <alignment/>
    </xf>
    <xf numFmtId="0" fontId="11" fillId="39" borderId="10" xfId="0" applyFont="1" applyFill="1" applyBorder="1" applyAlignment="1">
      <alignment horizontal="center"/>
    </xf>
    <xf numFmtId="0" fontId="5" fillId="39" borderId="10" xfId="0" applyFont="1" applyFill="1" applyBorder="1" applyAlignment="1">
      <alignment/>
    </xf>
    <xf numFmtId="44" fontId="11" fillId="39" borderId="10" xfId="44" applyFont="1" applyFill="1" applyBorder="1" applyAlignment="1">
      <alignment/>
    </xf>
    <xf numFmtId="173" fontId="11" fillId="39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0" fontId="0" fillId="0" borderId="12" xfId="0" applyFont="1" applyBorder="1" applyAlignment="1">
      <alignment/>
    </xf>
    <xf numFmtId="14" fontId="0" fillId="37" borderId="12" xfId="0" applyNumberFormat="1" applyFont="1" applyFill="1" applyBorder="1" applyAlignment="1">
      <alignment horizontal="left"/>
    </xf>
    <xf numFmtId="0" fontId="0" fillId="0" borderId="12" xfId="0" applyFont="1" applyBorder="1" applyAlignment="1">
      <alignment horizontal="center"/>
    </xf>
    <xf numFmtId="173" fontId="0" fillId="0" borderId="12" xfId="42" applyNumberFormat="1" applyFont="1" applyBorder="1" applyAlignment="1">
      <alignment/>
    </xf>
    <xf numFmtId="173" fontId="0" fillId="34" borderId="12" xfId="42" applyNumberFormat="1" applyFont="1" applyFill="1" applyBorder="1" applyAlignment="1">
      <alignment/>
    </xf>
    <xf numFmtId="173" fontId="0" fillId="33" borderId="12" xfId="42" applyNumberFormat="1" applyFont="1" applyFill="1" applyBorder="1" applyAlignment="1">
      <alignment/>
    </xf>
    <xf numFmtId="173" fontId="0" fillId="37" borderId="0" xfId="42" applyNumberFormat="1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0" borderId="25" xfId="0" applyFont="1" applyBorder="1" applyAlignment="1">
      <alignment horizontal="left"/>
    </xf>
    <xf numFmtId="173" fontId="0" fillId="34" borderId="25" xfId="42" applyNumberFormat="1" applyFont="1" applyFill="1" applyBorder="1" applyAlignment="1">
      <alignment/>
    </xf>
    <xf numFmtId="173" fontId="0" fillId="33" borderId="25" xfId="42" applyNumberFormat="1" applyFont="1" applyFill="1" applyBorder="1" applyAlignment="1">
      <alignment/>
    </xf>
    <xf numFmtId="0" fontId="1" fillId="39" borderId="10" xfId="0" applyFont="1" applyFill="1" applyBorder="1" applyAlignment="1">
      <alignment/>
    </xf>
    <xf numFmtId="0" fontId="1" fillId="39" borderId="10" xfId="0" applyFont="1" applyFill="1" applyBorder="1" applyAlignment="1">
      <alignment horizontal="left"/>
    </xf>
    <xf numFmtId="44" fontId="1" fillId="39" borderId="10" xfId="0" applyNumberFormat="1" applyFont="1" applyFill="1" applyBorder="1" applyAlignment="1">
      <alignment horizontal="center"/>
    </xf>
    <xf numFmtId="3" fontId="1" fillId="39" borderId="10" xfId="0" applyNumberFormat="1" applyFont="1" applyFill="1" applyBorder="1" applyAlignment="1">
      <alignment/>
    </xf>
    <xf numFmtId="173" fontId="1" fillId="39" borderId="10" xfId="0" applyNumberFormat="1" applyFont="1" applyFill="1" applyBorder="1" applyAlignment="1">
      <alignment/>
    </xf>
    <xf numFmtId="14" fontId="0" fillId="37" borderId="25" xfId="0" applyNumberFormat="1" applyFont="1" applyFill="1" applyBorder="1" applyAlignment="1">
      <alignment horizontal="left"/>
    </xf>
    <xf numFmtId="0" fontId="0" fillId="0" borderId="25" xfId="0" applyFont="1" applyBorder="1" applyAlignment="1">
      <alignment horizontal="center"/>
    </xf>
    <xf numFmtId="173" fontId="0" fillId="0" borderId="25" xfId="42" applyNumberFormat="1" applyFont="1" applyBorder="1" applyAlignment="1">
      <alignment/>
    </xf>
    <xf numFmtId="0" fontId="9" fillId="37" borderId="10" xfId="0" applyFon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173" fontId="0" fillId="37" borderId="10" xfId="42" applyNumberFormat="1" applyFont="1" applyFill="1" applyBorder="1" applyAlignment="1">
      <alignment/>
    </xf>
    <xf numFmtId="0" fontId="9" fillId="37" borderId="10" xfId="0" applyFont="1" applyFill="1" applyBorder="1" applyAlignment="1">
      <alignment horizontal="left"/>
    </xf>
    <xf numFmtId="0" fontId="5" fillId="0" borderId="0" xfId="0" applyFont="1" applyAlignment="1">
      <alignment/>
    </xf>
    <xf numFmtId="186" fontId="0" fillId="0" borderId="0" xfId="0" applyNumberFormat="1" applyAlignment="1">
      <alignment horizontal="left"/>
    </xf>
    <xf numFmtId="0" fontId="1" fillId="0" borderId="10" xfId="0" applyFont="1" applyFill="1" applyBorder="1" applyAlignment="1">
      <alignment horizontal="center"/>
    </xf>
    <xf numFmtId="173" fontId="0" fillId="0" borderId="12" xfId="42" applyNumberFormat="1" applyFont="1" applyFill="1" applyBorder="1" applyAlignment="1">
      <alignment/>
    </xf>
    <xf numFmtId="0" fontId="11" fillId="39" borderId="26" xfId="0" applyFont="1" applyFill="1" applyBorder="1" applyAlignment="1">
      <alignment horizontal="center"/>
    </xf>
    <xf numFmtId="173" fontId="0" fillId="40" borderId="25" xfId="42" applyNumberFormat="1" applyFont="1" applyFill="1" applyBorder="1" applyAlignment="1">
      <alignment/>
    </xf>
    <xf numFmtId="173" fontId="0" fillId="40" borderId="25" xfId="42" applyNumberFormat="1" applyFont="1" applyFill="1" applyBorder="1" applyAlignment="1">
      <alignment/>
    </xf>
    <xf numFmtId="0" fontId="0" fillId="40" borderId="26" xfId="0" applyFill="1" applyBorder="1" applyAlignment="1">
      <alignment/>
    </xf>
    <xf numFmtId="44" fontId="11" fillId="39" borderId="26" xfId="44" applyFont="1" applyFill="1" applyBorder="1" applyAlignment="1">
      <alignment/>
    </xf>
    <xf numFmtId="3" fontId="9" fillId="39" borderId="26" xfId="0" applyNumberFormat="1" applyFont="1" applyFill="1" applyBorder="1" applyAlignment="1">
      <alignment/>
    </xf>
    <xf numFmtId="173" fontId="0" fillId="34" borderId="11" xfId="42" applyNumberFormat="1" applyFont="1" applyFill="1" applyBorder="1" applyAlignment="1">
      <alignment/>
    </xf>
    <xf numFmtId="173" fontId="0" fillId="33" borderId="11" xfId="42" applyNumberFormat="1" applyFont="1" applyFill="1" applyBorder="1" applyAlignment="1">
      <alignment/>
    </xf>
    <xf numFmtId="173" fontId="0" fillId="0" borderId="11" xfId="42" applyNumberFormat="1" applyFont="1" applyFill="1" applyBorder="1" applyAlignment="1">
      <alignment/>
    </xf>
    <xf numFmtId="173" fontId="0" fillId="0" borderId="11" xfId="42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173" fontId="0" fillId="34" borderId="13" xfId="42" applyNumberFormat="1" applyFont="1" applyFill="1" applyBorder="1" applyAlignment="1">
      <alignment/>
    </xf>
    <xf numFmtId="173" fontId="0" fillId="33" borderId="13" xfId="42" applyNumberFormat="1" applyFont="1" applyFill="1" applyBorder="1" applyAlignment="1">
      <alignment/>
    </xf>
    <xf numFmtId="0" fontId="0" fillId="37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173" fontId="0" fillId="0" borderId="13" xfId="42" applyNumberFormat="1" applyFont="1" applyBorder="1" applyAlignment="1">
      <alignment/>
    </xf>
    <xf numFmtId="0" fontId="10" fillId="40" borderId="15" xfId="0" applyFont="1" applyFill="1" applyBorder="1" applyAlignment="1">
      <alignment horizontal="left"/>
    </xf>
    <xf numFmtId="0" fontId="1" fillId="40" borderId="15" xfId="0" applyFont="1" applyFill="1" applyBorder="1" applyAlignment="1">
      <alignment horizontal="left"/>
    </xf>
    <xf numFmtId="173" fontId="1" fillId="40" borderId="15" xfId="42" applyNumberFormat="1" applyFont="1" applyFill="1" applyBorder="1" applyAlignment="1">
      <alignment/>
    </xf>
    <xf numFmtId="173" fontId="1" fillId="40" borderId="10" xfId="42" applyNumberFormat="1" applyFont="1" applyFill="1" applyBorder="1" applyAlignment="1">
      <alignment/>
    </xf>
    <xf numFmtId="0" fontId="1" fillId="40" borderId="10" xfId="0" applyFont="1" applyFill="1" applyBorder="1" applyAlignment="1">
      <alignment/>
    </xf>
    <xf numFmtId="44" fontId="1" fillId="40" borderId="15" xfId="0" applyNumberFormat="1" applyFont="1" applyFill="1" applyBorder="1" applyAlignment="1">
      <alignment horizontal="center"/>
    </xf>
    <xf numFmtId="14" fontId="0" fillId="0" borderId="25" xfId="0" applyNumberFormat="1" applyFont="1" applyBorder="1" applyAlignment="1">
      <alignment horizontal="left"/>
    </xf>
    <xf numFmtId="38" fontId="1" fillId="40" borderId="26" xfId="42" applyNumberFormat="1" applyFont="1" applyFill="1" applyBorder="1" applyAlignment="1">
      <alignment/>
    </xf>
    <xf numFmtId="173" fontId="0" fillId="0" borderId="25" xfId="42" applyNumberFormat="1" applyFont="1" applyFill="1" applyBorder="1" applyAlignment="1">
      <alignment/>
    </xf>
    <xf numFmtId="0" fontId="10" fillId="40" borderId="10" xfId="0" applyFont="1" applyFill="1" applyBorder="1" applyAlignment="1">
      <alignment horizontal="left"/>
    </xf>
    <xf numFmtId="0" fontId="1" fillId="40" borderId="10" xfId="0" applyFont="1" applyFill="1" applyBorder="1" applyAlignment="1">
      <alignment horizontal="left"/>
    </xf>
    <xf numFmtId="44" fontId="1" fillId="40" borderId="10" xfId="0" applyNumberFormat="1" applyFont="1" applyFill="1" applyBorder="1" applyAlignment="1">
      <alignment horizontal="center"/>
    </xf>
    <xf numFmtId="189" fontId="0" fillId="0" borderId="0" xfId="0" applyNumberFormat="1" applyAlignment="1">
      <alignment horizontal="left"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left"/>
    </xf>
    <xf numFmtId="191" fontId="0" fillId="0" borderId="12" xfId="0" applyNumberFormat="1" applyFont="1" applyBorder="1" applyAlignment="1">
      <alignment horizontal="left"/>
    </xf>
    <xf numFmtId="189" fontId="0" fillId="0" borderId="12" xfId="0" applyNumberFormat="1" applyFont="1" applyBorder="1" applyAlignment="1">
      <alignment horizontal="left"/>
    </xf>
    <xf numFmtId="189" fontId="0" fillId="0" borderId="13" xfId="0" applyNumberFormat="1" applyFont="1" applyBorder="1" applyAlignment="1">
      <alignment horizontal="left"/>
    </xf>
    <xf numFmtId="0" fontId="11" fillId="39" borderId="18" xfId="0" applyFont="1" applyFill="1" applyBorder="1" applyAlignment="1">
      <alignment horizontal="center"/>
    </xf>
    <xf numFmtId="189" fontId="0" fillId="0" borderId="14" xfId="0" applyNumberFormat="1" applyFont="1" applyBorder="1" applyAlignment="1">
      <alignment horizontal="left"/>
    </xf>
    <xf numFmtId="0" fontId="0" fillId="39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189" fontId="0" fillId="0" borderId="0" xfId="0" applyNumberFormat="1" applyFont="1" applyBorder="1" applyAlignment="1">
      <alignment horizontal="left"/>
    </xf>
    <xf numFmtId="189" fontId="0" fillId="0" borderId="24" xfId="0" applyNumberFormat="1" applyFont="1" applyBorder="1" applyAlignment="1">
      <alignment horizontal="left"/>
    </xf>
    <xf numFmtId="38" fontId="48" fillId="40" borderId="26" xfId="42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12" xfId="0" applyFont="1" applyBorder="1" applyAlignment="1">
      <alignment/>
    </xf>
    <xf numFmtId="173" fontId="0" fillId="0" borderId="13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7">
      <selection activeCell="G31" sqref="G31"/>
    </sheetView>
  </sheetViews>
  <sheetFormatPr defaultColWidth="9.140625" defaultRowHeight="12.75"/>
  <cols>
    <col min="1" max="1" width="11.28125" style="0" customWidth="1"/>
    <col min="2" max="2" width="7.421875" style="27" customWidth="1"/>
    <col min="3" max="3" width="29.8515625" style="0" customWidth="1"/>
    <col min="4" max="4" width="12.57421875" style="0" customWidth="1"/>
    <col min="5" max="5" width="12.7109375" style="0" customWidth="1"/>
    <col min="6" max="6" width="17.140625" style="0" customWidth="1"/>
  </cols>
  <sheetData>
    <row r="1" spans="1:2" ht="12.75">
      <c r="A1" s="1" t="s">
        <v>0</v>
      </c>
      <c r="B1" s="23"/>
    </row>
    <row r="2" ht="12.75">
      <c r="A2" t="s">
        <v>30</v>
      </c>
    </row>
    <row r="3" spans="1:6" ht="12.75">
      <c r="A3" s="2" t="s">
        <v>1</v>
      </c>
      <c r="B3" s="2" t="s">
        <v>6</v>
      </c>
      <c r="C3" s="2" t="s">
        <v>9</v>
      </c>
      <c r="D3" s="2" t="s">
        <v>7</v>
      </c>
      <c r="E3" s="2" t="s">
        <v>8</v>
      </c>
      <c r="F3" s="2" t="s">
        <v>2</v>
      </c>
    </row>
    <row r="4" spans="1:6" ht="12.75">
      <c r="A4" s="12">
        <v>38657</v>
      </c>
      <c r="B4" s="24" t="s">
        <v>5</v>
      </c>
      <c r="C4" s="13" t="s">
        <v>33</v>
      </c>
      <c r="D4" s="14">
        <v>200</v>
      </c>
      <c r="E4" s="14"/>
      <c r="F4" s="13" t="s">
        <v>10</v>
      </c>
    </row>
    <row r="5" spans="1:6" ht="12.75">
      <c r="A5" s="15">
        <v>38657</v>
      </c>
      <c r="B5" s="25" t="s">
        <v>4</v>
      </c>
      <c r="C5" s="16" t="s">
        <v>12</v>
      </c>
      <c r="D5" s="17">
        <v>60</v>
      </c>
      <c r="E5" s="17"/>
      <c r="F5" s="16" t="s">
        <v>10</v>
      </c>
    </row>
    <row r="6" spans="1:6" ht="12.75">
      <c r="A6" s="18">
        <v>38718</v>
      </c>
      <c r="B6" s="25" t="s">
        <v>5</v>
      </c>
      <c r="C6" s="16" t="s">
        <v>11</v>
      </c>
      <c r="D6" s="17"/>
      <c r="E6" s="17">
        <v>100</v>
      </c>
      <c r="F6" s="16"/>
    </row>
    <row r="7" spans="1:6" ht="12.75">
      <c r="A7" s="18">
        <v>38718</v>
      </c>
      <c r="B7" s="25" t="s">
        <v>4</v>
      </c>
      <c r="C7" s="16" t="s">
        <v>11</v>
      </c>
      <c r="D7" s="17"/>
      <c r="E7" s="17">
        <v>50</v>
      </c>
      <c r="F7" s="16"/>
    </row>
    <row r="8" spans="1:6" ht="12.75">
      <c r="A8" s="18">
        <v>38718</v>
      </c>
      <c r="B8" s="25" t="s">
        <v>6</v>
      </c>
      <c r="C8" s="16" t="s">
        <v>13</v>
      </c>
      <c r="D8" s="17">
        <v>1000000</v>
      </c>
      <c r="E8" s="17"/>
      <c r="F8" s="16"/>
    </row>
    <row r="9" spans="1:6" ht="12.75">
      <c r="A9" s="18">
        <v>38718</v>
      </c>
      <c r="B9" s="25" t="s">
        <v>6</v>
      </c>
      <c r="C9" s="16" t="s">
        <v>14</v>
      </c>
      <c r="D9" s="17">
        <v>500000</v>
      </c>
      <c r="E9" s="17"/>
      <c r="F9" s="16"/>
    </row>
    <row r="10" spans="1:6" ht="12.75">
      <c r="A10" s="18">
        <v>38718</v>
      </c>
      <c r="B10" s="25" t="s">
        <v>6</v>
      </c>
      <c r="C10" s="16" t="s">
        <v>15</v>
      </c>
      <c r="D10" s="17">
        <v>400000</v>
      </c>
      <c r="E10" s="17"/>
      <c r="F10" s="16" t="s">
        <v>16</v>
      </c>
    </row>
    <row r="11" spans="1:6" ht="12.75">
      <c r="A11" s="18">
        <v>38718</v>
      </c>
      <c r="B11" s="25" t="s">
        <v>6</v>
      </c>
      <c r="C11" s="16" t="s">
        <v>17</v>
      </c>
      <c r="D11" s="17">
        <v>500000</v>
      </c>
      <c r="E11" s="17"/>
      <c r="F11" s="16"/>
    </row>
    <row r="12" spans="1:6" ht="12.75">
      <c r="A12" s="18">
        <v>38718</v>
      </c>
      <c r="B12" s="25" t="s">
        <v>6</v>
      </c>
      <c r="C12" s="16" t="s">
        <v>27</v>
      </c>
      <c r="D12" s="17">
        <v>2000000</v>
      </c>
      <c r="E12" s="17"/>
      <c r="F12" s="16"/>
    </row>
    <row r="13" spans="1:6" ht="12.75">
      <c r="A13" s="18">
        <v>38718</v>
      </c>
      <c r="B13" s="25" t="s">
        <v>6</v>
      </c>
      <c r="C13" s="16" t="s">
        <v>28</v>
      </c>
      <c r="D13" s="17"/>
      <c r="E13" s="17">
        <v>2000000</v>
      </c>
      <c r="F13" s="16"/>
    </row>
    <row r="14" spans="1:6" ht="12.75">
      <c r="A14" s="18">
        <v>38718</v>
      </c>
      <c r="B14" s="25" t="s">
        <v>6</v>
      </c>
      <c r="C14" s="16" t="s">
        <v>29</v>
      </c>
      <c r="D14" s="17"/>
      <c r="E14" s="73">
        <v>252000</v>
      </c>
      <c r="F14" s="16"/>
    </row>
    <row r="15" spans="1:6" ht="12.75">
      <c r="A15" s="18">
        <v>38779</v>
      </c>
      <c r="B15" s="25" t="s">
        <v>5</v>
      </c>
      <c r="C15" s="16" t="s">
        <v>19</v>
      </c>
      <c r="D15" s="17">
        <v>200</v>
      </c>
      <c r="E15" s="17"/>
      <c r="F15" s="16" t="s">
        <v>18</v>
      </c>
    </row>
    <row r="16" spans="1:6" ht="12.75">
      <c r="A16" s="18">
        <v>38779</v>
      </c>
      <c r="B16" s="25" t="s">
        <v>5</v>
      </c>
      <c r="C16" s="16" t="s">
        <v>20</v>
      </c>
      <c r="D16" s="17"/>
      <c r="E16" s="73">
        <v>50</v>
      </c>
      <c r="F16" s="16"/>
    </row>
    <row r="17" spans="1:6" ht="12.75">
      <c r="A17" s="18">
        <v>38779</v>
      </c>
      <c r="B17" s="25" t="s">
        <v>5</v>
      </c>
      <c r="C17" s="16" t="s">
        <v>11</v>
      </c>
      <c r="D17" s="17"/>
      <c r="E17" s="17">
        <v>50</v>
      </c>
      <c r="F17" s="16"/>
    </row>
    <row r="18" spans="1:6" ht="12.75">
      <c r="A18" s="18">
        <v>38842</v>
      </c>
      <c r="B18" s="25" t="s">
        <v>3</v>
      </c>
      <c r="C18" s="16" t="s">
        <v>22</v>
      </c>
      <c r="D18" s="17">
        <v>100</v>
      </c>
      <c r="E18" s="17"/>
      <c r="F18" s="16" t="s">
        <v>10</v>
      </c>
    </row>
    <row r="19" spans="1:6" ht="12.75">
      <c r="A19" s="18">
        <v>38842</v>
      </c>
      <c r="B19" s="25" t="s">
        <v>6</v>
      </c>
      <c r="C19" s="16" t="s">
        <v>22</v>
      </c>
      <c r="D19" s="17">
        <v>688000</v>
      </c>
      <c r="E19" s="19"/>
      <c r="F19" s="16" t="s">
        <v>10</v>
      </c>
    </row>
    <row r="20" spans="1:6" ht="12.75">
      <c r="A20" s="18">
        <v>38874</v>
      </c>
      <c r="B20" s="25" t="s">
        <v>5</v>
      </c>
      <c r="C20" s="16" t="s">
        <v>23</v>
      </c>
      <c r="D20" s="17">
        <v>100</v>
      </c>
      <c r="E20" s="17"/>
      <c r="F20" s="16" t="s">
        <v>10</v>
      </c>
    </row>
    <row r="21" spans="1:6" ht="12.75">
      <c r="A21" s="18">
        <v>38905</v>
      </c>
      <c r="B21" s="25" t="s">
        <v>5</v>
      </c>
      <c r="C21" s="16" t="s">
        <v>21</v>
      </c>
      <c r="D21" s="17"/>
      <c r="E21" s="73">
        <v>100</v>
      </c>
      <c r="F21" s="16"/>
    </row>
    <row r="22" spans="1:6" ht="12.75">
      <c r="A22" s="18">
        <v>39000</v>
      </c>
      <c r="B22" s="25" t="s">
        <v>5</v>
      </c>
      <c r="C22" s="16" t="s">
        <v>24</v>
      </c>
      <c r="D22" s="17"/>
      <c r="E22" s="17">
        <v>100</v>
      </c>
      <c r="F22" s="16"/>
    </row>
    <row r="23" spans="1:6" ht="12.75">
      <c r="A23" s="15">
        <v>39022</v>
      </c>
      <c r="B23" s="25" t="s">
        <v>6</v>
      </c>
      <c r="C23" s="16" t="s">
        <v>25</v>
      </c>
      <c r="D23" s="17">
        <v>1500000</v>
      </c>
      <c r="E23" s="17"/>
      <c r="F23" s="16" t="s">
        <v>26</v>
      </c>
    </row>
    <row r="24" spans="1:6" ht="12.75">
      <c r="A24" s="20">
        <v>39022</v>
      </c>
      <c r="B24" s="26" t="s">
        <v>6</v>
      </c>
      <c r="C24" s="21" t="s">
        <v>11</v>
      </c>
      <c r="D24" s="22"/>
      <c r="E24" s="22">
        <v>1500000</v>
      </c>
      <c r="F24" s="21"/>
    </row>
    <row r="25" spans="4:5" ht="12.75">
      <c r="D25" s="3"/>
      <c r="E25" s="3"/>
    </row>
    <row r="26" spans="1:6" ht="12.75">
      <c r="A26" s="5" t="s">
        <v>30</v>
      </c>
      <c r="B26" s="28" t="s">
        <v>3</v>
      </c>
      <c r="C26" s="6" t="s">
        <v>31</v>
      </c>
      <c r="D26" s="7">
        <f>D18</f>
        <v>100</v>
      </c>
      <c r="E26" s="7">
        <f>E18</f>
        <v>0</v>
      </c>
      <c r="F26" s="6" t="s">
        <v>68</v>
      </c>
    </row>
    <row r="27" spans="1:6" ht="12.75">
      <c r="A27" s="8"/>
      <c r="B27" s="29" t="s">
        <v>4</v>
      </c>
      <c r="C27" s="8" t="s">
        <v>31</v>
      </c>
      <c r="D27" s="9">
        <f>D5</f>
        <v>60</v>
      </c>
      <c r="E27" s="9">
        <f>E7</f>
        <v>50</v>
      </c>
      <c r="F27" s="8">
        <v>50</v>
      </c>
    </row>
    <row r="28" spans="1:6" ht="12.75">
      <c r="A28" s="8"/>
      <c r="B28" s="29" t="s">
        <v>5</v>
      </c>
      <c r="C28" s="8" t="s">
        <v>31</v>
      </c>
      <c r="D28" s="9">
        <f>D4+D6+D15+D16+D17+D20+D21+D22</f>
        <v>500</v>
      </c>
      <c r="E28" s="9">
        <f>E4+E6+E15+E16+E17+E20+E21+E22</f>
        <v>400</v>
      </c>
      <c r="F28" s="74">
        <f>E28-E21-E16</f>
        <v>250</v>
      </c>
    </row>
    <row r="29" spans="1:6" ht="12.75">
      <c r="A29" s="10"/>
      <c r="B29" s="30" t="s">
        <v>6</v>
      </c>
      <c r="C29" s="10" t="s">
        <v>31</v>
      </c>
      <c r="D29" s="11">
        <f>D8+D9+D10+D11+D12+D13+D14+D19+D23+D24</f>
        <v>6588000</v>
      </c>
      <c r="E29" s="11">
        <f>E8+E9+E10+E11+E12+E13+E14+E19+E23+E24</f>
        <v>3752000</v>
      </c>
      <c r="F29" s="75">
        <f>E29-E14+5500000+3000000</f>
        <v>12000000</v>
      </c>
    </row>
    <row r="30" spans="4:5" ht="12.75">
      <c r="D30" s="3"/>
      <c r="E30" s="3"/>
    </row>
    <row r="31" spans="1:6" ht="12.75">
      <c r="A31" s="5" t="s">
        <v>30</v>
      </c>
      <c r="B31" s="28" t="s">
        <v>3</v>
      </c>
      <c r="C31" s="6" t="s">
        <v>32</v>
      </c>
      <c r="D31" s="7">
        <f>D26-E26</f>
        <v>100</v>
      </c>
      <c r="E31" s="7"/>
      <c r="F31" s="6"/>
    </row>
    <row r="32" spans="1:6" ht="12.75">
      <c r="A32" s="8"/>
      <c r="B32" s="29" t="s">
        <v>4</v>
      </c>
      <c r="C32" s="8" t="s">
        <v>32</v>
      </c>
      <c r="D32" s="9">
        <f>D27-E27</f>
        <v>10</v>
      </c>
      <c r="E32" s="9"/>
      <c r="F32" s="8"/>
    </row>
    <row r="33" spans="1:6" ht="12.75">
      <c r="A33" s="8"/>
      <c r="B33" s="29" t="s">
        <v>5</v>
      </c>
      <c r="C33" s="8" t="s">
        <v>32</v>
      </c>
      <c r="D33" s="9">
        <f>D28-E28</f>
        <v>100</v>
      </c>
      <c r="E33" s="9"/>
      <c r="F33" s="8"/>
    </row>
    <row r="34" spans="1:6" ht="12.75">
      <c r="A34" s="10"/>
      <c r="B34" s="30" t="s">
        <v>6</v>
      </c>
      <c r="C34" s="10" t="s">
        <v>32</v>
      </c>
      <c r="D34" s="11">
        <f>D29-E29</f>
        <v>2836000</v>
      </c>
      <c r="E34" s="11"/>
      <c r="F34" s="10"/>
    </row>
    <row r="35" spans="4:5" ht="12.75">
      <c r="D35" s="3"/>
      <c r="E35" s="3"/>
    </row>
    <row r="36" spans="4:5" ht="12.75">
      <c r="D36" s="3"/>
      <c r="E36" s="3"/>
    </row>
    <row r="37" spans="4:5" ht="12.75">
      <c r="D37" s="3"/>
      <c r="E37" s="3"/>
    </row>
    <row r="38" spans="4:5" ht="12.75">
      <c r="D38" s="3"/>
      <c r="E38" s="3"/>
    </row>
    <row r="39" spans="4:5" ht="12.75">
      <c r="D39" s="3"/>
      <c r="E39" s="3"/>
    </row>
    <row r="40" spans="4:5" ht="12.75">
      <c r="D40" s="3"/>
      <c r="E40" s="3"/>
    </row>
    <row r="41" spans="4:5" ht="12.75">
      <c r="D41" s="3"/>
      <c r="E41" s="3"/>
    </row>
    <row r="42" spans="4:5" ht="12.75">
      <c r="D42" s="3"/>
      <c r="E42" s="3"/>
    </row>
    <row r="43" spans="4:5" ht="12.75">
      <c r="D43" s="3"/>
      <c r="E43" s="3"/>
    </row>
    <row r="44" spans="4:5" ht="12.75">
      <c r="D44" s="3"/>
      <c r="E44" s="3"/>
    </row>
    <row r="45" spans="4:5" ht="12.75">
      <c r="D45" s="3"/>
      <c r="E45" s="3"/>
    </row>
    <row r="46" spans="4:5" ht="12.75">
      <c r="D46" s="3"/>
      <c r="E46" s="3"/>
    </row>
    <row r="47" spans="4:5" ht="12.75">
      <c r="D47" s="3"/>
      <c r="E47" s="3"/>
    </row>
    <row r="48" spans="4:5" ht="12.75">
      <c r="D48" s="3"/>
      <c r="E48" s="3"/>
    </row>
    <row r="49" spans="4:5" ht="12.75">
      <c r="D49" s="3"/>
      <c r="E49" s="3"/>
    </row>
    <row r="50" spans="4:5" ht="12.75">
      <c r="D50" s="3"/>
      <c r="E50" s="3"/>
    </row>
    <row r="51" spans="4:5" ht="12.75">
      <c r="D51" s="3"/>
      <c r="E51" s="3"/>
    </row>
    <row r="52" spans="4:5" ht="12.75">
      <c r="D52" s="3"/>
      <c r="E52" s="3"/>
    </row>
    <row r="53" spans="4:5" ht="12.75">
      <c r="D53" s="3"/>
      <c r="E53" s="3"/>
    </row>
    <row r="54" spans="4:5" ht="12.75">
      <c r="D54" s="3"/>
      <c r="E54" s="3"/>
    </row>
    <row r="55" spans="4:5" ht="12.75">
      <c r="D55" s="3"/>
      <c r="E55" s="3"/>
    </row>
    <row r="56" spans="4:5" ht="12.75">
      <c r="D56" s="3"/>
      <c r="E56" s="3"/>
    </row>
    <row r="57" spans="4:5" ht="12.75">
      <c r="D57" s="3"/>
      <c r="E57" s="3"/>
    </row>
    <row r="58" spans="4:5" ht="12.75">
      <c r="D58" s="3"/>
      <c r="E58" s="3"/>
    </row>
    <row r="59" spans="4:5" ht="12.75">
      <c r="D59" s="3"/>
      <c r="E59" s="3"/>
    </row>
    <row r="60" spans="4:5" ht="12.75">
      <c r="D60" s="3"/>
      <c r="E60" s="3"/>
    </row>
    <row r="61" spans="4:5" ht="12.75">
      <c r="D61" s="3"/>
      <c r="E61" s="3"/>
    </row>
    <row r="62" spans="4:5" ht="12.75">
      <c r="D62" s="3"/>
      <c r="E62" s="3"/>
    </row>
    <row r="63" spans="4:5" ht="12.75">
      <c r="D63" s="3"/>
      <c r="E63" s="3"/>
    </row>
    <row r="64" spans="4:5" ht="12.75">
      <c r="D64" s="4"/>
      <c r="E64" s="4"/>
    </row>
    <row r="65" spans="4:5" ht="12.75">
      <c r="D65" s="4"/>
      <c r="E65" s="4"/>
    </row>
    <row r="66" spans="4:5" ht="12.75">
      <c r="D66" s="4"/>
      <c r="E66" s="4"/>
    </row>
    <row r="67" spans="4:5" ht="12.75">
      <c r="D67" s="4"/>
      <c r="E67" s="4"/>
    </row>
    <row r="68" spans="4:5" ht="12.75">
      <c r="D68" s="4"/>
      <c r="E68" s="4"/>
    </row>
    <row r="69" spans="4:5" ht="12.75">
      <c r="D69" s="4"/>
      <c r="E69" s="4"/>
    </row>
    <row r="70" spans="4:5" ht="12.75">
      <c r="D70" s="4"/>
      <c r="E70" s="4"/>
    </row>
    <row r="71" spans="4:5" ht="12.75">
      <c r="D71" s="4"/>
      <c r="E71" s="4"/>
    </row>
    <row r="72" spans="4:5" ht="12.75">
      <c r="D72" s="4"/>
      <c r="E72" s="4"/>
    </row>
    <row r="73" spans="4:5" ht="12.75">
      <c r="D73" s="4"/>
      <c r="E73" s="4"/>
    </row>
    <row r="74" spans="4:5" ht="12.75">
      <c r="D74" s="4"/>
      <c r="E74" s="4"/>
    </row>
    <row r="75" spans="4:5" ht="12.75">
      <c r="D75" s="4"/>
      <c r="E75" s="4"/>
    </row>
    <row r="76" spans="4:5" ht="12.75">
      <c r="D76" s="4"/>
      <c r="E76" s="4"/>
    </row>
    <row r="77" spans="4:5" ht="12.75">
      <c r="D77" s="4"/>
      <c r="E77" s="4"/>
    </row>
    <row r="78" spans="4:5" ht="12.75">
      <c r="D78" s="4"/>
      <c r="E78" s="4"/>
    </row>
    <row r="79" spans="4:5" ht="12.75">
      <c r="D79" s="4"/>
      <c r="E79" s="4"/>
    </row>
    <row r="80" spans="4:5" ht="12.75">
      <c r="D80" s="4"/>
      <c r="E80" s="4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</sheetData>
  <sheetProtection/>
  <autoFilter ref="A3:F29"/>
  <printOptions/>
  <pageMargins left="0.75" right="0.75" top="1" bottom="1" header="0.5" footer="0.5"/>
  <pageSetup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25">
      <selection activeCell="J64" sqref="J64:J70"/>
    </sheetView>
  </sheetViews>
  <sheetFormatPr defaultColWidth="9.140625" defaultRowHeight="12.75"/>
  <cols>
    <col min="1" max="1" width="10.140625" style="0" customWidth="1"/>
    <col min="2" max="2" width="44.8515625" style="27" customWidth="1"/>
    <col min="3" max="3" width="6.140625" style="27" customWidth="1"/>
    <col min="4" max="4" width="8.8515625" style="0" customWidth="1"/>
    <col min="5" max="5" width="11.8515625" style="0" customWidth="1"/>
    <col min="6" max="6" width="12.57421875" style="0" customWidth="1"/>
    <col min="7" max="7" width="11.57421875" style="0" customWidth="1"/>
    <col min="8" max="8" width="9.7109375" style="0" hidden="1" customWidth="1"/>
    <col min="9" max="9" width="51.57421875" style="0" hidden="1" customWidth="1"/>
    <col min="10" max="10" width="10.28125" style="0" bestFit="1" customWidth="1"/>
  </cols>
  <sheetData>
    <row r="1" spans="1:5" ht="12.75">
      <c r="A1" s="31"/>
      <c r="B1" s="31" t="s">
        <v>55</v>
      </c>
      <c r="C1" s="23"/>
      <c r="E1" s="31" t="s">
        <v>56</v>
      </c>
    </row>
    <row r="2" spans="1:9" ht="12.75">
      <c r="A2" s="53" t="s">
        <v>34</v>
      </c>
      <c r="B2" s="54" t="s">
        <v>47</v>
      </c>
      <c r="D2" s="53" t="s">
        <v>49</v>
      </c>
      <c r="E2" s="59" t="s">
        <v>47</v>
      </c>
      <c r="F2" s="59"/>
      <c r="G2" s="54"/>
      <c r="H2" s="60"/>
      <c r="I2" s="65"/>
    </row>
    <row r="3" spans="1:9" ht="12.75">
      <c r="A3" s="55" t="s">
        <v>44</v>
      </c>
      <c r="B3" s="56" t="s">
        <v>48</v>
      </c>
      <c r="D3" s="55" t="s">
        <v>44</v>
      </c>
      <c r="E3" s="60" t="s">
        <v>50</v>
      </c>
      <c r="F3" s="60"/>
      <c r="G3" s="61"/>
      <c r="H3" s="60"/>
      <c r="I3" s="65"/>
    </row>
    <row r="4" spans="1:9" ht="12.75">
      <c r="A4" s="57" t="s">
        <v>45</v>
      </c>
      <c r="B4" s="58" t="s">
        <v>46</v>
      </c>
      <c r="D4" s="55" t="s">
        <v>51</v>
      </c>
      <c r="E4" s="60" t="s">
        <v>52</v>
      </c>
      <c r="F4" s="60"/>
      <c r="G4" s="61"/>
      <c r="H4" s="60"/>
      <c r="I4" s="65"/>
    </row>
    <row r="5" spans="4:9" ht="12.75">
      <c r="D5" s="55" t="s">
        <v>53</v>
      </c>
      <c r="E5" s="60" t="s">
        <v>54</v>
      </c>
      <c r="F5" s="60"/>
      <c r="G5" s="61"/>
      <c r="H5" s="60"/>
      <c r="I5" s="65"/>
    </row>
    <row r="6" spans="4:9" ht="12.75">
      <c r="D6" s="57" t="s">
        <v>45</v>
      </c>
      <c r="E6" s="62" t="s">
        <v>46</v>
      </c>
      <c r="F6" s="63"/>
      <c r="G6" s="64"/>
      <c r="H6" s="60"/>
      <c r="I6" s="65"/>
    </row>
    <row r="7" spans="1:2" ht="12.75">
      <c r="A7" s="1" t="s">
        <v>0</v>
      </c>
      <c r="B7" s="23"/>
    </row>
    <row r="8" spans="1:2" ht="12.75">
      <c r="A8" t="s">
        <v>35</v>
      </c>
      <c r="B8" s="76">
        <v>39844</v>
      </c>
    </row>
    <row r="10" spans="1:9" ht="12.75">
      <c r="A10" s="2" t="s">
        <v>1</v>
      </c>
      <c r="B10" s="2" t="s">
        <v>40</v>
      </c>
      <c r="C10" s="2" t="s">
        <v>41</v>
      </c>
      <c r="D10" s="2" t="s">
        <v>42</v>
      </c>
      <c r="E10" s="2" t="s">
        <v>43</v>
      </c>
      <c r="F10" s="49" t="s">
        <v>36</v>
      </c>
      <c r="G10" s="45" t="s">
        <v>37</v>
      </c>
      <c r="H10" s="45" t="s">
        <v>125</v>
      </c>
      <c r="I10" s="2" t="s">
        <v>57</v>
      </c>
    </row>
    <row r="11" spans="1:9" ht="12.75">
      <c r="A11" s="66">
        <v>39492</v>
      </c>
      <c r="B11" s="32" t="s">
        <v>130</v>
      </c>
      <c r="C11" s="24"/>
      <c r="D11" s="13"/>
      <c r="E11" s="13"/>
      <c r="F11" s="50">
        <f>'14 feb 08'!F69</f>
        <v>726575.9600000009</v>
      </c>
      <c r="G11" s="46"/>
      <c r="H11" s="46"/>
      <c r="I11" s="13"/>
    </row>
    <row r="12" spans="1:9" ht="12.75">
      <c r="A12" s="108">
        <v>39494</v>
      </c>
      <c r="B12" s="77" t="s">
        <v>131</v>
      </c>
      <c r="C12" s="79"/>
      <c r="D12" s="79"/>
      <c r="E12" s="79"/>
      <c r="F12" s="51">
        <v>9200000</v>
      </c>
      <c r="G12" s="80"/>
      <c r="H12" s="47"/>
      <c r="I12" s="16"/>
    </row>
    <row r="13" spans="1:9" ht="12.75">
      <c r="A13" s="108">
        <v>39494</v>
      </c>
      <c r="B13" s="107" t="s">
        <v>132</v>
      </c>
      <c r="C13" s="42"/>
      <c r="D13" s="42"/>
      <c r="E13" s="42"/>
      <c r="F13" s="109">
        <v>9800000</v>
      </c>
      <c r="G13" s="47"/>
      <c r="H13" s="47"/>
      <c r="I13" s="16"/>
    </row>
    <row r="14" spans="1:10" ht="12.75">
      <c r="A14" s="108"/>
      <c r="B14" s="107" t="s">
        <v>133</v>
      </c>
      <c r="C14" s="110"/>
      <c r="D14" s="110"/>
      <c r="E14" s="110"/>
      <c r="F14" s="92">
        <f>120*16000</f>
        <v>1920000</v>
      </c>
      <c r="G14" s="112"/>
      <c r="H14" s="113"/>
      <c r="I14" s="114"/>
      <c r="J14" s="111"/>
    </row>
    <row r="15" spans="1:10" ht="12.75">
      <c r="A15" s="108"/>
      <c r="B15" s="107" t="s">
        <v>136</v>
      </c>
      <c r="C15" s="110"/>
      <c r="D15" s="110"/>
      <c r="E15" s="110"/>
      <c r="F15" s="92"/>
      <c r="G15" s="112">
        <f>13000000+1000000+1000000</f>
        <v>15000000</v>
      </c>
      <c r="H15" s="115" t="s">
        <v>128</v>
      </c>
      <c r="I15" s="116" t="s">
        <v>58</v>
      </c>
      <c r="J15" s="117"/>
    </row>
    <row r="16" spans="1:10" ht="12.75">
      <c r="A16" s="108"/>
      <c r="B16" s="107" t="s">
        <v>135</v>
      </c>
      <c r="C16" s="118"/>
      <c r="D16" s="118"/>
      <c r="E16" s="118"/>
      <c r="F16" s="119">
        <v>1060000</v>
      </c>
      <c r="G16" s="120"/>
      <c r="H16" s="119"/>
      <c r="I16" s="116"/>
      <c r="J16" s="117"/>
    </row>
    <row r="17" spans="1:10" ht="12.75">
      <c r="A17" s="108"/>
      <c r="B17" s="107" t="s">
        <v>140</v>
      </c>
      <c r="C17" s="118"/>
      <c r="D17" s="118"/>
      <c r="E17" s="118"/>
      <c r="F17" s="119">
        <v>1000000</v>
      </c>
      <c r="G17" s="120"/>
      <c r="H17" s="119"/>
      <c r="I17" s="116"/>
      <c r="J17" s="117"/>
    </row>
    <row r="18" spans="1:10" ht="12.75">
      <c r="A18" s="108" t="s">
        <v>156</v>
      </c>
      <c r="B18" s="107" t="s">
        <v>142</v>
      </c>
      <c r="C18" s="118"/>
      <c r="D18" s="118"/>
      <c r="E18" s="118"/>
      <c r="F18" s="119">
        <v>200000</v>
      </c>
      <c r="G18" s="120"/>
      <c r="H18" s="119"/>
      <c r="I18" s="116"/>
      <c r="J18" s="117"/>
    </row>
    <row r="19" spans="1:10" ht="12.75">
      <c r="A19" s="108"/>
      <c r="B19" s="107" t="s">
        <v>157</v>
      </c>
      <c r="C19" s="118"/>
      <c r="D19" s="118"/>
      <c r="E19" s="118"/>
      <c r="F19" s="119"/>
      <c r="G19" s="120">
        <v>200000</v>
      </c>
      <c r="H19" s="119"/>
      <c r="I19" s="116"/>
      <c r="J19" s="117"/>
    </row>
    <row r="20" spans="1:10" ht="12.75">
      <c r="A20" s="108"/>
      <c r="B20" s="77" t="s">
        <v>139</v>
      </c>
      <c r="C20" s="78"/>
      <c r="D20" s="118"/>
      <c r="E20" s="118"/>
      <c r="F20" s="119"/>
      <c r="G20" s="124">
        <v>300000</v>
      </c>
      <c r="H20" s="119"/>
      <c r="I20" s="116"/>
      <c r="J20" s="117"/>
    </row>
    <row r="21" spans="1:10" ht="12.75">
      <c r="A21" s="108" t="s">
        <v>141</v>
      </c>
      <c r="B21" s="149" t="s">
        <v>158</v>
      </c>
      <c r="C21" s="118"/>
      <c r="D21" s="118"/>
      <c r="E21" s="118"/>
      <c r="F21" s="119"/>
      <c r="G21" s="120"/>
      <c r="H21" s="119"/>
      <c r="I21" s="116"/>
      <c r="J21" s="117"/>
    </row>
    <row r="22" spans="1:10" s="88" customFormat="1" ht="38.25">
      <c r="A22" s="142"/>
      <c r="B22" s="143" t="s">
        <v>159</v>
      </c>
      <c r="C22" s="144"/>
      <c r="D22" s="144"/>
      <c r="E22" s="144"/>
      <c r="F22" s="145">
        <f>200000*11</f>
        <v>2200000</v>
      </c>
      <c r="G22" s="146">
        <f>F22</f>
        <v>2200000</v>
      </c>
      <c r="H22" s="145"/>
      <c r="I22" s="147"/>
      <c r="J22" s="148" t="s">
        <v>179</v>
      </c>
    </row>
    <row r="23" spans="1:10" ht="12.75">
      <c r="A23" s="108"/>
      <c r="B23" s="33" t="s">
        <v>137</v>
      </c>
      <c r="C23" s="25"/>
      <c r="D23" s="118"/>
      <c r="E23" s="118"/>
      <c r="F23" s="119">
        <v>500000</v>
      </c>
      <c r="G23" s="120">
        <f>F23</f>
        <v>500000</v>
      </c>
      <c r="H23" s="119" t="s">
        <v>128</v>
      </c>
      <c r="I23" s="116" t="s">
        <v>61</v>
      </c>
      <c r="J23" s="117"/>
    </row>
    <row r="24" spans="1:10" ht="12.75">
      <c r="A24" s="108"/>
      <c r="B24" s="33" t="s">
        <v>138</v>
      </c>
      <c r="C24" s="25">
        <v>20</v>
      </c>
      <c r="D24" s="118">
        <v>17500</v>
      </c>
      <c r="E24" s="118"/>
      <c r="F24" s="119">
        <f>C24*D24</f>
        <v>350000</v>
      </c>
      <c r="G24" s="120">
        <f>F24</f>
        <v>350000</v>
      </c>
      <c r="H24" s="119" t="s">
        <v>120</v>
      </c>
      <c r="I24" s="116"/>
      <c r="J24" s="117"/>
    </row>
    <row r="25" spans="1:10" ht="12.75">
      <c r="A25" s="108"/>
      <c r="B25" s="77" t="s">
        <v>166</v>
      </c>
      <c r="C25" s="78"/>
      <c r="D25" s="118"/>
      <c r="E25" s="118"/>
      <c r="F25" s="119">
        <v>500000</v>
      </c>
      <c r="G25" s="124">
        <f>F25</f>
        <v>500000</v>
      </c>
      <c r="H25" s="125"/>
      <c r="I25" s="116"/>
      <c r="J25" s="117"/>
    </row>
    <row r="26" spans="1:10" ht="12.75">
      <c r="A26" s="108"/>
      <c r="B26" s="77" t="s">
        <v>160</v>
      </c>
      <c r="C26" s="78"/>
      <c r="D26" s="118"/>
      <c r="E26" s="118"/>
      <c r="F26" s="119">
        <v>550000</v>
      </c>
      <c r="G26" s="124">
        <v>550000</v>
      </c>
      <c r="H26" s="125"/>
      <c r="I26" s="116"/>
      <c r="J26" s="117"/>
    </row>
    <row r="27" spans="1:10" ht="12.75">
      <c r="A27" s="108"/>
      <c r="B27" s="77"/>
      <c r="C27" s="78"/>
      <c r="D27" s="118"/>
      <c r="E27" s="118"/>
      <c r="F27" s="119"/>
      <c r="G27" s="124"/>
      <c r="H27" s="125"/>
      <c r="I27" s="116"/>
      <c r="J27" s="117"/>
    </row>
    <row r="28" spans="1:10" ht="12.75">
      <c r="A28" s="108"/>
      <c r="B28" s="150" t="s">
        <v>161</v>
      </c>
      <c r="C28" s="78"/>
      <c r="D28" s="118"/>
      <c r="E28" s="118"/>
      <c r="F28" s="119"/>
      <c r="G28" s="124"/>
      <c r="H28" s="125"/>
      <c r="I28" s="116"/>
      <c r="J28" s="117"/>
    </row>
    <row r="29" spans="1:10" ht="12.75">
      <c r="A29" s="108"/>
      <c r="B29" s="77" t="s">
        <v>165</v>
      </c>
      <c r="C29" s="78"/>
      <c r="D29" s="118"/>
      <c r="E29" s="118"/>
      <c r="F29" s="119">
        <v>500000</v>
      </c>
      <c r="G29" s="124">
        <f>F29</f>
        <v>500000</v>
      </c>
      <c r="H29" s="125"/>
      <c r="I29" s="116"/>
      <c r="J29" s="117"/>
    </row>
    <row r="30" spans="1:10" ht="12.75">
      <c r="A30" s="108"/>
      <c r="B30" s="77" t="s">
        <v>162</v>
      </c>
      <c r="C30" s="78"/>
      <c r="D30" s="118"/>
      <c r="E30" s="118"/>
      <c r="F30" s="119">
        <v>550000</v>
      </c>
      <c r="G30" s="124">
        <v>550000</v>
      </c>
      <c r="H30" s="125"/>
      <c r="I30" s="116"/>
      <c r="J30" s="117"/>
    </row>
    <row r="31" spans="1:10" ht="12.75">
      <c r="A31" s="108"/>
      <c r="B31" s="77" t="s">
        <v>176</v>
      </c>
      <c r="C31" s="78"/>
      <c r="D31" s="118"/>
      <c r="E31" s="118"/>
      <c r="F31" s="119"/>
      <c r="G31" s="124">
        <v>300000</v>
      </c>
      <c r="H31" s="125"/>
      <c r="I31" s="116"/>
      <c r="J31" s="117"/>
    </row>
    <row r="32" spans="1:10" ht="12.75">
      <c r="A32" s="108"/>
      <c r="B32" s="77"/>
      <c r="C32" s="78"/>
      <c r="D32" s="118"/>
      <c r="E32" s="118"/>
      <c r="F32" s="119"/>
      <c r="G32" s="124"/>
      <c r="H32" s="125"/>
      <c r="I32" s="116"/>
      <c r="J32" s="117"/>
    </row>
    <row r="33" spans="1:10" ht="12.75">
      <c r="A33" s="108"/>
      <c r="B33" s="150" t="s">
        <v>163</v>
      </c>
      <c r="C33" s="78"/>
      <c r="D33" s="118"/>
      <c r="E33" s="118"/>
      <c r="F33" s="119"/>
      <c r="G33" s="124"/>
      <c r="H33" s="125"/>
      <c r="I33" s="116"/>
      <c r="J33" s="117"/>
    </row>
    <row r="34" spans="1:10" ht="12.75">
      <c r="A34" s="108"/>
      <c r="B34" s="77" t="s">
        <v>164</v>
      </c>
      <c r="C34" s="78"/>
      <c r="D34" s="118"/>
      <c r="E34" s="118"/>
      <c r="F34" s="119">
        <v>550000</v>
      </c>
      <c r="G34" s="124">
        <v>550000</v>
      </c>
      <c r="H34" s="125"/>
      <c r="I34" s="116"/>
      <c r="J34" s="117"/>
    </row>
    <row r="35" spans="1:10" ht="12.75">
      <c r="A35" s="108"/>
      <c r="B35" s="77" t="s">
        <v>177</v>
      </c>
      <c r="C35" s="78"/>
      <c r="D35" s="118"/>
      <c r="E35" s="118"/>
      <c r="F35" s="119"/>
      <c r="G35" s="124">
        <v>300000</v>
      </c>
      <c r="H35" s="125"/>
      <c r="I35" s="116"/>
      <c r="J35" s="117"/>
    </row>
    <row r="36" spans="1:10" ht="12.75">
      <c r="A36" s="108"/>
      <c r="B36" s="77"/>
      <c r="C36" s="78"/>
      <c r="D36" s="118"/>
      <c r="E36" s="118"/>
      <c r="F36" s="119"/>
      <c r="G36" s="124"/>
      <c r="H36" s="125"/>
      <c r="I36" s="116"/>
      <c r="J36" s="117"/>
    </row>
    <row r="37" spans="1:10" ht="12.75">
      <c r="A37" s="108"/>
      <c r="B37" s="150" t="s">
        <v>169</v>
      </c>
      <c r="C37" s="78"/>
      <c r="D37" s="118"/>
      <c r="E37" s="118"/>
      <c r="F37" s="119">
        <v>350000</v>
      </c>
      <c r="G37" s="124">
        <v>350000</v>
      </c>
      <c r="H37" s="125"/>
      <c r="I37" s="116"/>
      <c r="J37" s="117"/>
    </row>
    <row r="38" spans="1:10" ht="12.75">
      <c r="A38" s="108"/>
      <c r="B38" s="77"/>
      <c r="C38" s="78"/>
      <c r="D38" s="118"/>
      <c r="E38" s="118"/>
      <c r="F38" s="119"/>
      <c r="G38" s="124"/>
      <c r="H38" s="125"/>
      <c r="I38" s="116"/>
      <c r="J38" s="117"/>
    </row>
    <row r="39" spans="1:10" ht="12.75">
      <c r="A39" s="108"/>
      <c r="B39" s="77" t="s">
        <v>167</v>
      </c>
      <c r="C39" s="78"/>
      <c r="D39" s="118"/>
      <c r="E39" s="118"/>
      <c r="F39" s="119">
        <v>731000</v>
      </c>
      <c r="G39" s="124"/>
      <c r="H39" s="125"/>
      <c r="I39" s="116"/>
      <c r="J39" s="117"/>
    </row>
    <row r="40" spans="1:10" ht="12.75">
      <c r="A40" s="108"/>
      <c r="B40" s="77" t="s">
        <v>168</v>
      </c>
      <c r="C40" s="78"/>
      <c r="D40" s="118"/>
      <c r="E40" s="118"/>
      <c r="F40" s="119">
        <v>100000</v>
      </c>
      <c r="G40" s="124"/>
      <c r="H40" s="125"/>
      <c r="I40" s="116"/>
      <c r="J40" s="117"/>
    </row>
    <row r="41" spans="1:10" ht="12.75">
      <c r="A41" s="108"/>
      <c r="B41" s="77" t="s">
        <v>171</v>
      </c>
      <c r="C41" s="78"/>
      <c r="D41" s="118"/>
      <c r="E41" s="118"/>
      <c r="F41" s="119">
        <v>100000</v>
      </c>
      <c r="G41" s="124"/>
      <c r="H41" s="125"/>
      <c r="I41" s="116"/>
      <c r="J41" s="117" t="s">
        <v>178</v>
      </c>
    </row>
    <row r="42" spans="1:10" ht="12.75">
      <c r="A42" s="108"/>
      <c r="B42" s="77" t="s">
        <v>170</v>
      </c>
      <c r="C42" s="78"/>
      <c r="D42" s="118"/>
      <c r="E42" s="118"/>
      <c r="F42" s="119">
        <v>1000000</v>
      </c>
      <c r="G42" s="124"/>
      <c r="H42" s="125"/>
      <c r="I42" s="116"/>
      <c r="J42" s="117"/>
    </row>
    <row r="43" spans="1:10" ht="12.75">
      <c r="A43" s="108"/>
      <c r="B43" s="77"/>
      <c r="C43" s="78"/>
      <c r="D43" s="118"/>
      <c r="E43" s="118"/>
      <c r="F43" s="119"/>
      <c r="G43" s="124"/>
      <c r="H43" s="125"/>
      <c r="I43" s="116"/>
      <c r="J43" s="117"/>
    </row>
    <row r="44" spans="1:10" ht="12.75">
      <c r="A44" s="108">
        <v>39844</v>
      </c>
      <c r="B44" s="150" t="s">
        <v>172</v>
      </c>
      <c r="C44" s="78"/>
      <c r="D44" s="118"/>
      <c r="E44" s="118"/>
      <c r="F44" s="119"/>
      <c r="G44" s="124"/>
      <c r="H44" s="125"/>
      <c r="I44" s="116"/>
      <c r="J44" s="117"/>
    </row>
    <row r="45" spans="1:10" ht="12.75">
      <c r="A45" s="108"/>
      <c r="B45" s="77" t="s">
        <v>174</v>
      </c>
      <c r="C45" s="78"/>
      <c r="D45" s="118"/>
      <c r="E45" s="118"/>
      <c r="F45" s="119">
        <f>8400000-650000+400000</f>
        <v>8150000</v>
      </c>
      <c r="G45" s="124"/>
      <c r="H45" s="125"/>
      <c r="I45" s="116"/>
      <c r="J45" s="117"/>
    </row>
    <row r="46" spans="1:10" ht="12.75">
      <c r="A46" s="108"/>
      <c r="B46" s="77" t="s">
        <v>173</v>
      </c>
      <c r="C46" s="78"/>
      <c r="D46" s="118"/>
      <c r="E46" s="118"/>
      <c r="F46" s="119">
        <f>1550000+1000000+1000000+1000000+1000000+500000+500000</f>
        <v>6550000</v>
      </c>
      <c r="G46" s="124"/>
      <c r="H46" s="125"/>
      <c r="I46" s="116"/>
      <c r="J46" s="152"/>
    </row>
    <row r="47" spans="1:10" ht="12.75">
      <c r="A47" s="108"/>
      <c r="B47" s="77" t="s">
        <v>175</v>
      </c>
      <c r="C47" s="78"/>
      <c r="D47" s="118"/>
      <c r="E47" s="118"/>
      <c r="F47" s="119"/>
      <c r="G47" s="124">
        <v>16316000</v>
      </c>
      <c r="H47" s="125"/>
      <c r="I47" s="116"/>
      <c r="J47" s="117"/>
    </row>
    <row r="48" spans="1:10" ht="12.75">
      <c r="A48" s="108"/>
      <c r="B48" s="77"/>
      <c r="C48" s="78"/>
      <c r="D48" s="118"/>
      <c r="E48" s="118"/>
      <c r="F48" s="119"/>
      <c r="G48" s="124"/>
      <c r="H48" s="125"/>
      <c r="I48" s="116"/>
      <c r="J48" s="117"/>
    </row>
    <row r="49" spans="1:10" ht="12.75">
      <c r="A49" s="108"/>
      <c r="B49" s="77" t="s">
        <v>151</v>
      </c>
      <c r="C49" s="78"/>
      <c r="D49" s="118"/>
      <c r="E49" s="118"/>
      <c r="F49" s="119">
        <v>773152</v>
      </c>
      <c r="G49" s="124"/>
      <c r="H49" s="125"/>
      <c r="I49" s="116"/>
      <c r="J49" s="117"/>
    </row>
    <row r="50" spans="1:10" ht="12.75">
      <c r="A50" s="121"/>
      <c r="B50" s="77"/>
      <c r="C50" s="78"/>
      <c r="D50" s="118"/>
      <c r="E50" s="118"/>
      <c r="F50" s="119"/>
      <c r="G50" s="124"/>
      <c r="H50" s="125"/>
      <c r="I50" s="116"/>
      <c r="J50" s="117"/>
    </row>
    <row r="51" spans="1:9" s="1" customFormat="1" ht="12.75">
      <c r="A51" s="122"/>
      <c r="B51" s="41" t="s">
        <v>31</v>
      </c>
      <c r="C51" s="2"/>
      <c r="D51" s="67"/>
      <c r="E51" s="67"/>
      <c r="F51" s="68">
        <f>SUM(F11:F50)</f>
        <v>47360727.96</v>
      </c>
      <c r="G51" s="69">
        <f>SUM(G15:G50)</f>
        <v>38466000</v>
      </c>
      <c r="H51" s="69"/>
      <c r="I51" s="40"/>
    </row>
    <row r="52" spans="1:9" ht="12.75">
      <c r="A52" s="123">
        <v>39844</v>
      </c>
      <c r="B52" s="104" t="s">
        <v>134</v>
      </c>
      <c r="C52" s="105"/>
      <c r="D52" s="106"/>
      <c r="E52" s="106"/>
      <c r="F52" s="106">
        <f>IF((F51-G51)&gt;0,F51-G51,0)</f>
        <v>8894727.96</v>
      </c>
      <c r="G52" s="106">
        <f>IF((F51-G51)&lt;0,F51-G51,0)</f>
        <v>0</v>
      </c>
      <c r="H52" s="72"/>
      <c r="I52" s="37"/>
    </row>
    <row r="53" spans="6:8" ht="12.75">
      <c r="F53" s="3"/>
      <c r="G53" s="3"/>
      <c r="H53" s="3"/>
    </row>
    <row r="54" spans="1:7" ht="12.75">
      <c r="A54" s="123"/>
      <c r="B54" s="129" t="s">
        <v>153</v>
      </c>
      <c r="C54" s="130"/>
      <c r="D54" s="131"/>
      <c r="E54" s="131"/>
      <c r="F54" s="131"/>
      <c r="G54" s="131"/>
    </row>
    <row r="55" spans="1:7" s="135" customFormat="1" ht="12.75">
      <c r="A55" s="132"/>
      <c r="B55" s="133" t="s">
        <v>154</v>
      </c>
      <c r="C55" s="134"/>
      <c r="D55" s="128"/>
      <c r="E55" s="128"/>
      <c r="F55" s="128">
        <v>8564000</v>
      </c>
      <c r="G55" s="128"/>
    </row>
    <row r="56" spans="1:7" ht="12.75">
      <c r="A56" s="123"/>
      <c r="B56" s="127" t="s">
        <v>155</v>
      </c>
      <c r="C56" s="105"/>
      <c r="D56" s="106"/>
      <c r="E56" s="106"/>
      <c r="F56" s="106">
        <v>9613664</v>
      </c>
      <c r="G56" s="106"/>
    </row>
    <row r="62" ht="12.75">
      <c r="F62" s="4"/>
    </row>
    <row r="63" ht="12.75">
      <c r="F63" s="4"/>
    </row>
    <row r="64" spans="6:10" ht="12.75">
      <c r="F64" s="4"/>
      <c r="G64" s="3">
        <v>5777700</v>
      </c>
      <c r="J64" t="s">
        <v>152</v>
      </c>
    </row>
    <row r="65" spans="6:10" ht="12.75">
      <c r="F65" s="4"/>
      <c r="G65" s="3">
        <v>6485068</v>
      </c>
      <c r="H65" s="3"/>
      <c r="J65" t="s">
        <v>145</v>
      </c>
    </row>
    <row r="66" spans="6:10" ht="12.75">
      <c r="F66" s="4"/>
      <c r="G66" s="3">
        <f>G65+'14 feb 08'!F71</f>
        <v>7119728</v>
      </c>
      <c r="H66" s="3"/>
      <c r="J66" t="s">
        <v>146</v>
      </c>
    </row>
    <row r="67" spans="6:10" ht="12.75">
      <c r="F67" s="4"/>
      <c r="G67" s="3">
        <f>F17+F16</f>
        <v>2060000</v>
      </c>
      <c r="H67" s="3"/>
      <c r="J67" s="126" t="s">
        <v>148</v>
      </c>
    </row>
    <row r="68" spans="6:10" ht="12.75">
      <c r="F68" s="4"/>
      <c r="G68" s="3">
        <f>G66+G67</f>
        <v>9179728</v>
      </c>
      <c r="H68" s="3"/>
      <c r="J68" s="126" t="s">
        <v>147</v>
      </c>
    </row>
    <row r="69" spans="6:10" ht="12.75">
      <c r="F69" s="4"/>
      <c r="G69" s="4">
        <f>G68+F39</f>
        <v>9910728</v>
      </c>
      <c r="H69" s="4"/>
      <c r="J69" t="s">
        <v>149</v>
      </c>
    </row>
    <row r="70" spans="6:10" ht="12.75">
      <c r="F70" s="4"/>
      <c r="G70" s="4">
        <f>G69-F52</f>
        <v>1016000.0399999991</v>
      </c>
      <c r="H70" s="4"/>
      <c r="J70" t="s">
        <v>150</v>
      </c>
    </row>
    <row r="71" spans="6:8" ht="12.75">
      <c r="F71" s="4"/>
      <c r="G71" s="4"/>
      <c r="H71" s="4"/>
    </row>
    <row r="72" spans="6:8" ht="12.75">
      <c r="F72" s="4"/>
      <c r="G72" s="4"/>
      <c r="H72" s="4"/>
    </row>
    <row r="73" spans="6:8" ht="12.75">
      <c r="F73" s="4"/>
      <c r="G73" s="4"/>
      <c r="H73" s="4"/>
    </row>
    <row r="74" spans="6:8" ht="12.75">
      <c r="F74" s="4"/>
      <c r="G74" s="4"/>
      <c r="H74" s="4"/>
    </row>
    <row r="75" spans="6:8" ht="12.75">
      <c r="F75" s="4"/>
      <c r="G75" s="4"/>
      <c r="H75" s="4"/>
    </row>
    <row r="76" spans="6:8" ht="12.75">
      <c r="F76" s="4"/>
      <c r="G76" s="4"/>
      <c r="H76" s="4"/>
    </row>
    <row r="77" spans="6:8" ht="12.75">
      <c r="F77" s="4"/>
      <c r="G77" s="4"/>
      <c r="H77" s="4"/>
    </row>
  </sheetData>
  <sheetProtection/>
  <printOptions/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17.28125" style="0" customWidth="1"/>
    <col min="2" max="2" width="44.8515625" style="27" customWidth="1"/>
    <col min="3" max="3" width="6.140625" style="27" customWidth="1"/>
    <col min="4" max="4" width="8.8515625" style="0" customWidth="1"/>
    <col min="5" max="5" width="11.8515625" style="0" customWidth="1"/>
    <col min="6" max="6" width="12.57421875" style="0" customWidth="1"/>
    <col min="7" max="7" width="11.57421875" style="0" customWidth="1"/>
  </cols>
  <sheetData>
    <row r="1" spans="1:5" ht="12.75">
      <c r="A1" s="31"/>
      <c r="B1" s="31" t="s">
        <v>55</v>
      </c>
      <c r="C1" s="23"/>
      <c r="E1" s="31" t="s">
        <v>56</v>
      </c>
    </row>
    <row r="2" spans="1:7" ht="12.75">
      <c r="A2" s="53" t="s">
        <v>34</v>
      </c>
      <c r="B2" s="54" t="s">
        <v>47</v>
      </c>
      <c r="D2" s="53" t="s">
        <v>49</v>
      </c>
      <c r="E2" s="59" t="s">
        <v>47</v>
      </c>
      <c r="F2" s="59"/>
      <c r="G2" s="54"/>
    </row>
    <row r="3" spans="1:7" ht="12.75">
      <c r="A3" s="55" t="s">
        <v>44</v>
      </c>
      <c r="B3" s="56" t="s">
        <v>48</v>
      </c>
      <c r="D3" s="55" t="s">
        <v>44</v>
      </c>
      <c r="E3" s="60" t="s">
        <v>50</v>
      </c>
      <c r="F3" s="60"/>
      <c r="G3" s="61"/>
    </row>
    <row r="4" spans="1:7" ht="12.75">
      <c r="A4" s="57" t="s">
        <v>45</v>
      </c>
      <c r="B4" s="58" t="s">
        <v>46</v>
      </c>
      <c r="D4" s="55" t="s">
        <v>51</v>
      </c>
      <c r="E4" s="60" t="s">
        <v>52</v>
      </c>
      <c r="F4" s="60"/>
      <c r="G4" s="61"/>
    </row>
    <row r="5" spans="4:7" ht="12.75">
      <c r="D5" s="55" t="s">
        <v>53</v>
      </c>
      <c r="E5" s="60" t="s">
        <v>54</v>
      </c>
      <c r="F5" s="60"/>
      <c r="G5" s="61"/>
    </row>
    <row r="6" spans="4:7" ht="12.75">
      <c r="D6" s="57" t="s">
        <v>45</v>
      </c>
      <c r="E6" s="62" t="s">
        <v>46</v>
      </c>
      <c r="F6" s="63"/>
      <c r="G6" s="64"/>
    </row>
    <row r="7" spans="1:2" ht="12.75">
      <c r="A7" s="1" t="s">
        <v>0</v>
      </c>
      <c r="B7" s="23"/>
    </row>
    <row r="8" spans="1:2" ht="12.75">
      <c r="A8" t="s">
        <v>35</v>
      </c>
      <c r="B8" s="76">
        <v>40372</v>
      </c>
    </row>
    <row r="10" spans="1:7" ht="12.75">
      <c r="A10" s="2" t="s">
        <v>1</v>
      </c>
      <c r="B10" s="2" t="s">
        <v>40</v>
      </c>
      <c r="C10" s="2" t="s">
        <v>41</v>
      </c>
      <c r="D10" s="2" t="s">
        <v>42</v>
      </c>
      <c r="E10" s="2" t="s">
        <v>43</v>
      </c>
      <c r="F10" s="49" t="s">
        <v>36</v>
      </c>
      <c r="G10" s="45" t="s">
        <v>37</v>
      </c>
    </row>
    <row r="11" spans="1:7" ht="12.75">
      <c r="A11" s="154"/>
      <c r="B11" s="129" t="s">
        <v>190</v>
      </c>
      <c r="C11" s="155"/>
      <c r="D11" s="155"/>
      <c r="E11" s="154"/>
      <c r="F11" s="156"/>
      <c r="G11" s="157"/>
    </row>
    <row r="12" spans="1:7" ht="12.75">
      <c r="A12" s="66">
        <v>39853</v>
      </c>
      <c r="B12" s="32" t="s">
        <v>191</v>
      </c>
      <c r="C12" s="24"/>
      <c r="D12" s="13"/>
      <c r="F12" s="153">
        <v>7650000</v>
      </c>
      <c r="G12" s="46"/>
    </row>
    <row r="13" spans="1:7" ht="12.75">
      <c r="A13" s="108" t="s">
        <v>187</v>
      </c>
      <c r="B13" s="77" t="s">
        <v>182</v>
      </c>
      <c r="C13" s="79"/>
      <c r="D13" s="79"/>
      <c r="E13" s="79"/>
      <c r="F13" s="51"/>
      <c r="G13" s="80">
        <v>300000</v>
      </c>
    </row>
    <row r="14" spans="1:7" ht="12.75">
      <c r="A14" s="108"/>
      <c r="B14" s="107" t="s">
        <v>183</v>
      </c>
      <c r="C14" s="42"/>
      <c r="D14" s="42"/>
      <c r="E14" s="42"/>
      <c r="F14" s="109"/>
      <c r="G14" s="80">
        <v>300000</v>
      </c>
    </row>
    <row r="15" spans="1:8" ht="12.75">
      <c r="A15" s="108"/>
      <c r="B15" s="77" t="s">
        <v>184</v>
      </c>
      <c r="C15" s="110"/>
      <c r="D15" s="110"/>
      <c r="E15" s="110"/>
      <c r="F15" s="92"/>
      <c r="G15" s="112">
        <v>600000</v>
      </c>
      <c r="H15" t="s">
        <v>180</v>
      </c>
    </row>
    <row r="16" spans="1:7" ht="12.75">
      <c r="A16" s="108"/>
      <c r="B16" s="77" t="s">
        <v>181</v>
      </c>
      <c r="C16" s="110"/>
      <c r="D16" s="110"/>
      <c r="E16" s="110"/>
      <c r="F16" s="92"/>
      <c r="G16" s="112">
        <v>600000</v>
      </c>
    </row>
    <row r="17" spans="1:7" ht="12.75">
      <c r="A17" s="108"/>
      <c r="B17" s="77" t="s">
        <v>185</v>
      </c>
      <c r="C17" s="118"/>
      <c r="D17" s="118"/>
      <c r="E17" s="118"/>
      <c r="F17" s="119"/>
      <c r="G17" s="112">
        <v>600000</v>
      </c>
    </row>
    <row r="18" spans="1:7" ht="12.75">
      <c r="A18" s="108"/>
      <c r="B18" s="77" t="s">
        <v>186</v>
      </c>
      <c r="C18" s="118"/>
      <c r="D18" s="118"/>
      <c r="E18" s="118"/>
      <c r="F18" s="119"/>
      <c r="G18" s="112">
        <v>600000</v>
      </c>
    </row>
    <row r="19" spans="1:7" ht="12.75">
      <c r="A19" s="108" t="s">
        <v>187</v>
      </c>
      <c r="B19" s="107" t="s">
        <v>188</v>
      </c>
      <c r="C19" s="118" t="s">
        <v>189</v>
      </c>
      <c r="D19" s="118"/>
      <c r="E19" s="118"/>
      <c r="F19" s="119"/>
      <c r="G19" s="120"/>
    </row>
    <row r="20" spans="1:7" ht="12.75">
      <c r="A20" s="158"/>
      <c r="B20" s="159" t="s">
        <v>192</v>
      </c>
      <c r="C20" s="159"/>
      <c r="D20" s="158"/>
      <c r="E20" s="158"/>
      <c r="F20" s="160">
        <v>979200</v>
      </c>
      <c r="G20" s="160"/>
    </row>
    <row r="21" spans="1:7" ht="12.75">
      <c r="A21" s="158" t="s">
        <v>194</v>
      </c>
      <c r="B21" s="162" t="s">
        <v>193</v>
      </c>
      <c r="C21" s="163" t="s">
        <v>189</v>
      </c>
      <c r="D21" s="158"/>
      <c r="E21" s="164">
        <v>5629000</v>
      </c>
      <c r="F21" s="160">
        <v>8629000</v>
      </c>
      <c r="G21" s="160">
        <v>3000000</v>
      </c>
    </row>
    <row r="22" spans="1:7" ht="12.75">
      <c r="A22" s="123" t="s">
        <v>196</v>
      </c>
      <c r="B22" s="129" t="s">
        <v>153</v>
      </c>
      <c r="C22" s="130"/>
      <c r="D22" s="131"/>
      <c r="E22" s="131"/>
      <c r="F22" s="106">
        <v>9613664</v>
      </c>
      <c r="G22" s="131"/>
    </row>
    <row r="23" spans="1:7" ht="12.75">
      <c r="A23" s="123"/>
      <c r="B23" s="127" t="s">
        <v>195</v>
      </c>
      <c r="C23" s="105"/>
      <c r="D23" s="106"/>
      <c r="E23" s="106"/>
      <c r="F23" s="161">
        <v>1230548</v>
      </c>
      <c r="G23" s="106"/>
    </row>
    <row r="24" spans="1:7" ht="12.75">
      <c r="A24" s="158" t="s">
        <v>194</v>
      </c>
      <c r="B24" s="162" t="s">
        <v>193</v>
      </c>
      <c r="C24" s="163"/>
      <c r="D24" s="158"/>
      <c r="E24" s="164"/>
      <c r="F24" s="165">
        <v>10844212</v>
      </c>
      <c r="G24" s="160"/>
    </row>
    <row r="29" ht="12.75">
      <c r="F29" s="4"/>
    </row>
    <row r="30" ht="12.75">
      <c r="F30" s="4"/>
    </row>
    <row r="31" spans="6:7" ht="12.75">
      <c r="F31" s="4"/>
      <c r="G31" s="3"/>
    </row>
    <row r="32" spans="6:7" ht="12.75">
      <c r="F32" s="4"/>
      <c r="G32" s="3"/>
    </row>
    <row r="33" spans="6:7" ht="12.75">
      <c r="F33" s="4"/>
      <c r="G33" s="3"/>
    </row>
    <row r="34" spans="6:8" ht="12.75">
      <c r="F34" s="4"/>
      <c r="G34" s="3"/>
      <c r="H34" s="126"/>
    </row>
    <row r="35" spans="6:8" ht="12.75">
      <c r="F35" s="4"/>
      <c r="G35" s="3"/>
      <c r="H35" s="126"/>
    </row>
    <row r="36" spans="6:7" ht="12.75">
      <c r="F36" s="4"/>
      <c r="G36" s="4"/>
    </row>
    <row r="37" spans="6:7" ht="12.75">
      <c r="F37" s="4"/>
      <c r="G37" s="4"/>
    </row>
    <row r="38" spans="6:7" ht="12.75">
      <c r="F38" s="4"/>
      <c r="G38" s="4"/>
    </row>
    <row r="39" spans="6:7" ht="12.75">
      <c r="F39" s="4"/>
      <c r="G39" s="4"/>
    </row>
    <row r="40" spans="6:7" ht="12.75">
      <c r="F40" s="4"/>
      <c r="G40" s="4"/>
    </row>
    <row r="41" spans="6:7" ht="12.75">
      <c r="F41" s="4"/>
      <c r="G41" s="4"/>
    </row>
    <row r="42" spans="6:7" ht="12.75">
      <c r="F42" s="4"/>
      <c r="G42" s="4"/>
    </row>
    <row r="43" spans="6:7" ht="12.75">
      <c r="F43" s="4"/>
      <c r="G43" s="4"/>
    </row>
    <row r="44" spans="6:7" ht="12.75">
      <c r="F44" s="4"/>
      <c r="G44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M28" sqref="M28"/>
    </sheetView>
  </sheetViews>
  <sheetFormatPr defaultColWidth="9.140625" defaultRowHeight="12.75"/>
  <cols>
    <col min="1" max="1" width="17.28125" style="0" customWidth="1"/>
    <col min="2" max="2" width="52.28125" style="27" customWidth="1"/>
    <col min="3" max="3" width="6.140625" style="27" customWidth="1"/>
    <col min="4" max="4" width="8.8515625" style="0" customWidth="1"/>
    <col min="5" max="5" width="11.8515625" style="0" customWidth="1"/>
    <col min="6" max="6" width="12.57421875" style="0" customWidth="1"/>
    <col min="7" max="7" width="11.57421875" style="0" customWidth="1"/>
    <col min="9" max="9" width="15.57421875" style="0" customWidth="1"/>
  </cols>
  <sheetData>
    <row r="1" spans="1:5" ht="12.75">
      <c r="A1" s="31"/>
      <c r="B1" s="31" t="s">
        <v>55</v>
      </c>
      <c r="C1" s="23"/>
      <c r="E1" s="31" t="s">
        <v>56</v>
      </c>
    </row>
    <row r="2" spans="1:7" ht="12.75">
      <c r="A2" s="53" t="s">
        <v>34</v>
      </c>
      <c r="B2" s="54" t="s">
        <v>47</v>
      </c>
      <c r="D2" s="53" t="s">
        <v>49</v>
      </c>
      <c r="E2" s="59" t="s">
        <v>47</v>
      </c>
      <c r="F2" s="59"/>
      <c r="G2" s="54"/>
    </row>
    <row r="3" spans="1:7" ht="12.75">
      <c r="A3" s="55" t="s">
        <v>44</v>
      </c>
      <c r="B3" s="56" t="s">
        <v>48</v>
      </c>
      <c r="D3" s="55" t="s">
        <v>44</v>
      </c>
      <c r="E3" s="60" t="s">
        <v>50</v>
      </c>
      <c r="F3" s="60"/>
      <c r="G3" s="61"/>
    </row>
    <row r="4" spans="1:7" ht="12.75">
      <c r="A4" s="57" t="s">
        <v>45</v>
      </c>
      <c r="B4" s="58" t="s">
        <v>46</v>
      </c>
      <c r="D4" s="55" t="s">
        <v>51</v>
      </c>
      <c r="E4" s="60" t="s">
        <v>52</v>
      </c>
      <c r="F4" s="60"/>
      <c r="G4" s="61"/>
    </row>
    <row r="5" spans="4:7" ht="12.75">
      <c r="D5" s="55" t="s">
        <v>53</v>
      </c>
      <c r="E5" s="60" t="s">
        <v>54</v>
      </c>
      <c r="F5" s="60"/>
      <c r="G5" s="61"/>
    </row>
    <row r="6" spans="4:7" ht="12.75">
      <c r="D6" s="57" t="s">
        <v>45</v>
      </c>
      <c r="E6" s="62" t="s">
        <v>46</v>
      </c>
      <c r="F6" s="63"/>
      <c r="G6" s="64"/>
    </row>
    <row r="7" spans="1:2" ht="12.75">
      <c r="A7" s="1" t="s">
        <v>0</v>
      </c>
      <c r="B7" s="23"/>
    </row>
    <row r="8" spans="1:2" ht="12.75">
      <c r="A8" t="s">
        <v>35</v>
      </c>
      <c r="B8" s="76">
        <v>40372</v>
      </c>
    </row>
    <row r="10" spans="1:7" ht="12.75">
      <c r="A10" s="2" t="s">
        <v>1</v>
      </c>
      <c r="B10" s="2" t="s">
        <v>40</v>
      </c>
      <c r="C10" s="2" t="s">
        <v>41</v>
      </c>
      <c r="D10" s="2" t="s">
        <v>42</v>
      </c>
      <c r="E10" s="2" t="s">
        <v>43</v>
      </c>
      <c r="F10" s="49" t="s">
        <v>36</v>
      </c>
      <c r="G10" s="45" t="s">
        <v>37</v>
      </c>
    </row>
    <row r="11" spans="1:7" ht="12.75">
      <c r="A11" s="2"/>
      <c r="B11" s="129" t="s">
        <v>190</v>
      </c>
      <c r="C11" s="2"/>
      <c r="D11" s="2"/>
      <c r="E11" s="2"/>
      <c r="F11" s="49"/>
      <c r="G11" s="45"/>
    </row>
    <row r="12" spans="1:7" ht="12.75">
      <c r="A12" s="122">
        <v>40584</v>
      </c>
      <c r="B12" s="166" t="s">
        <v>202</v>
      </c>
      <c r="C12" s="167" t="s">
        <v>189</v>
      </c>
      <c r="D12" s="168"/>
      <c r="E12" s="168"/>
      <c r="F12" s="169">
        <v>16473212</v>
      </c>
      <c r="G12" s="170"/>
    </row>
    <row r="13" spans="1:7" ht="12.75">
      <c r="A13" s="122" t="s">
        <v>187</v>
      </c>
      <c r="B13" s="166" t="s">
        <v>197</v>
      </c>
      <c r="C13" s="171"/>
      <c r="D13" s="171"/>
      <c r="E13" s="171"/>
      <c r="F13" s="172"/>
      <c r="G13" s="173">
        <v>500000</v>
      </c>
    </row>
    <row r="14" spans="1:7" ht="12.75">
      <c r="A14" s="122"/>
      <c r="B14" s="174" t="s">
        <v>198</v>
      </c>
      <c r="C14" s="171"/>
      <c r="D14" s="171"/>
      <c r="E14" s="171"/>
      <c r="F14" s="175"/>
      <c r="G14" s="173">
        <v>600000</v>
      </c>
    </row>
    <row r="15" spans="1:7" ht="12.75">
      <c r="A15" s="122"/>
      <c r="B15" s="166" t="s">
        <v>199</v>
      </c>
      <c r="C15" s="176"/>
      <c r="D15" s="176"/>
      <c r="E15" s="176"/>
      <c r="F15" s="177"/>
      <c r="G15" s="178">
        <v>3000000</v>
      </c>
    </row>
    <row r="16" spans="1:7" ht="12.75">
      <c r="A16" s="122"/>
      <c r="B16" s="166" t="s">
        <v>200</v>
      </c>
      <c r="C16" s="176"/>
      <c r="D16" s="176"/>
      <c r="E16" s="176"/>
      <c r="F16" s="177"/>
      <c r="G16" s="178">
        <v>600000</v>
      </c>
    </row>
    <row r="17" spans="1:7" ht="12.75">
      <c r="A17" s="122"/>
      <c r="B17" s="166" t="s">
        <v>201</v>
      </c>
      <c r="C17" s="179"/>
      <c r="D17" s="179"/>
      <c r="E17" s="179"/>
      <c r="F17" s="180"/>
      <c r="G17" s="178">
        <v>200000</v>
      </c>
    </row>
    <row r="18" spans="1:7" ht="12.75">
      <c r="A18" s="122" t="s">
        <v>204</v>
      </c>
      <c r="B18" s="166" t="s">
        <v>203</v>
      </c>
      <c r="C18" s="179"/>
      <c r="D18" s="179"/>
      <c r="E18" s="179"/>
      <c r="F18" s="180"/>
      <c r="G18" s="178">
        <v>3000000</v>
      </c>
    </row>
    <row r="19" spans="1:7" ht="12.75">
      <c r="A19" s="122" t="s">
        <v>205</v>
      </c>
      <c r="B19" s="174" t="s">
        <v>206</v>
      </c>
      <c r="C19" s="179"/>
      <c r="D19" s="179"/>
      <c r="E19" s="179"/>
      <c r="F19" s="180">
        <v>10600000</v>
      </c>
      <c r="G19" s="181"/>
    </row>
    <row r="20" spans="1:7" ht="12.75">
      <c r="A20" s="122"/>
      <c r="B20" s="174" t="s">
        <v>209</v>
      </c>
      <c r="C20" s="179"/>
      <c r="D20" s="179"/>
      <c r="E20" s="179"/>
      <c r="F20" s="182">
        <v>14127000</v>
      </c>
      <c r="G20" s="181"/>
    </row>
    <row r="21" spans="1:7" ht="12.75">
      <c r="A21" s="122"/>
      <c r="B21" s="174" t="s">
        <v>208</v>
      </c>
      <c r="C21" s="179"/>
      <c r="D21" s="179"/>
      <c r="E21" s="179"/>
      <c r="F21" s="180"/>
      <c r="G21" s="181">
        <v>14127000</v>
      </c>
    </row>
    <row r="22" spans="1:7" ht="12.75">
      <c r="A22" s="122"/>
      <c r="B22" s="174" t="s">
        <v>207</v>
      </c>
      <c r="C22" s="179"/>
      <c r="D22" s="179"/>
      <c r="E22" s="179"/>
      <c r="F22" s="180"/>
      <c r="G22" s="181">
        <v>250000</v>
      </c>
    </row>
    <row r="23" spans="1:7" ht="12.75">
      <c r="A23" s="183"/>
      <c r="B23" s="184"/>
      <c r="C23" s="184"/>
      <c r="D23" s="183"/>
      <c r="E23" s="183"/>
      <c r="F23" s="185">
        <f>SUM(F12:F22)</f>
        <v>41200212</v>
      </c>
      <c r="G23" s="186">
        <f>SUM(G13:G22)</f>
        <v>22277000</v>
      </c>
    </row>
    <row r="24" spans="1:7" ht="12.75">
      <c r="A24" s="187" t="s">
        <v>210</v>
      </c>
      <c r="B24" s="188" t="s">
        <v>193</v>
      </c>
      <c r="C24" s="167" t="s">
        <v>189</v>
      </c>
      <c r="D24" s="183"/>
      <c r="E24" s="189">
        <f>F23-G23</f>
        <v>18923212</v>
      </c>
      <c r="F24" s="190"/>
      <c r="G24" s="190"/>
    </row>
    <row r="29" ht="12.75">
      <c r="F29" s="4"/>
    </row>
    <row r="30" ht="12.75">
      <c r="F30" s="4"/>
    </row>
    <row r="31" spans="6:7" ht="12.75">
      <c r="F31" s="4"/>
      <c r="G31" s="3"/>
    </row>
    <row r="32" spans="6:7" ht="12.75">
      <c r="F32" s="4"/>
      <c r="G32" s="3"/>
    </row>
    <row r="33" spans="6:7" ht="12.75">
      <c r="F33" s="4"/>
      <c r="G33" s="3"/>
    </row>
    <row r="34" spans="6:8" ht="12.75">
      <c r="F34" s="4"/>
      <c r="G34" s="3"/>
      <c r="H34" s="126"/>
    </row>
    <row r="35" spans="6:8" ht="12.75">
      <c r="F35" s="4"/>
      <c r="G35" s="3"/>
      <c r="H35" s="126"/>
    </row>
    <row r="36" spans="6:7" ht="12.75">
      <c r="F36" s="4"/>
      <c r="G36" s="4"/>
    </row>
    <row r="37" spans="6:7" ht="12.75">
      <c r="F37" s="4"/>
      <c r="G37" s="4"/>
    </row>
    <row r="38" spans="6:7" ht="12.75">
      <c r="F38" s="4"/>
      <c r="G38" s="4"/>
    </row>
    <row r="39" spans="6:7" ht="12.75">
      <c r="F39" s="4"/>
      <c r="G39" s="4"/>
    </row>
    <row r="40" spans="6:7" ht="12.75">
      <c r="F40" s="4"/>
      <c r="G40" s="4"/>
    </row>
    <row r="41" spans="6:7" ht="12.75">
      <c r="F41" s="4"/>
      <c r="G41" s="4"/>
    </row>
    <row r="42" spans="6:7" ht="12.75">
      <c r="F42" s="4"/>
      <c r="G42" s="4"/>
    </row>
    <row r="43" spans="6:7" ht="12.75">
      <c r="F43" s="4"/>
      <c r="G43" s="4"/>
    </row>
    <row r="44" spans="6:7" ht="12.75">
      <c r="F44" s="4"/>
      <c r="G44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zoomScale="90" zoomScaleNormal="90" zoomScalePageLayoutView="0" workbookViewId="0" topLeftCell="A1">
      <selection activeCell="C20" sqref="C20"/>
    </sheetView>
  </sheetViews>
  <sheetFormatPr defaultColWidth="9.140625" defaultRowHeight="12.75"/>
  <cols>
    <col min="1" max="1" width="16.28125" style="0" customWidth="1"/>
    <col min="2" max="2" width="44.8515625" style="27" customWidth="1"/>
    <col min="3" max="3" width="6.140625" style="27" customWidth="1"/>
    <col min="4" max="4" width="8.8515625" style="0" customWidth="1"/>
    <col min="5" max="5" width="21.8515625" style="0" customWidth="1"/>
    <col min="6" max="6" width="12.57421875" style="0" customWidth="1"/>
    <col min="7" max="7" width="12.140625" style="0" bestFit="1" customWidth="1"/>
    <col min="8" max="8" width="9.7109375" style="0" hidden="1" customWidth="1"/>
    <col min="9" max="9" width="51.57421875" style="0" hidden="1" customWidth="1"/>
    <col min="10" max="10" width="12.140625" style="0" bestFit="1" customWidth="1"/>
    <col min="11" max="11" width="11.00390625" style="0" customWidth="1"/>
    <col min="12" max="12" width="13.57421875" style="0" customWidth="1"/>
    <col min="13" max="13" width="12.421875" style="0" customWidth="1"/>
  </cols>
  <sheetData>
    <row r="1" spans="1:5" ht="12.75">
      <c r="A1" s="31"/>
      <c r="B1" s="31" t="s">
        <v>55</v>
      </c>
      <c r="C1" s="23"/>
      <c r="E1" s="31" t="s">
        <v>56</v>
      </c>
    </row>
    <row r="2" spans="1:9" ht="12.75">
      <c r="A2" s="53" t="s">
        <v>34</v>
      </c>
      <c r="B2" s="54" t="s">
        <v>47</v>
      </c>
      <c r="D2" s="53" t="s">
        <v>49</v>
      </c>
      <c r="E2" s="59" t="s">
        <v>47</v>
      </c>
      <c r="F2" s="59"/>
      <c r="G2" s="54"/>
      <c r="H2" s="60"/>
      <c r="I2" s="65"/>
    </row>
    <row r="3" spans="1:9" ht="12.75">
      <c r="A3" s="55" t="s">
        <v>44</v>
      </c>
      <c r="B3" s="56" t="s">
        <v>48</v>
      </c>
      <c r="D3" s="55" t="s">
        <v>44</v>
      </c>
      <c r="E3" s="60" t="s">
        <v>50</v>
      </c>
      <c r="F3" s="60"/>
      <c r="G3" s="61"/>
      <c r="H3" s="60"/>
      <c r="I3" s="65"/>
    </row>
    <row r="4" spans="1:9" ht="12.75">
      <c r="A4" s="57" t="s">
        <v>45</v>
      </c>
      <c r="B4" s="58" t="s">
        <v>46</v>
      </c>
      <c r="D4" s="55" t="s">
        <v>51</v>
      </c>
      <c r="E4" s="60" t="s">
        <v>52</v>
      </c>
      <c r="F4" s="60"/>
      <c r="G4" s="61"/>
      <c r="H4" s="60"/>
      <c r="I4" s="65"/>
    </row>
    <row r="5" spans="4:9" ht="12.75">
      <c r="D5" s="55" t="s">
        <v>53</v>
      </c>
      <c r="E5" s="60" t="s">
        <v>54</v>
      </c>
      <c r="F5" s="60"/>
      <c r="G5" s="61"/>
      <c r="H5" s="60"/>
      <c r="I5" s="65"/>
    </row>
    <row r="6" spans="4:9" ht="12.75">
      <c r="D6" s="57" t="s">
        <v>45</v>
      </c>
      <c r="E6" s="62" t="s">
        <v>46</v>
      </c>
      <c r="F6" s="63"/>
      <c r="G6" s="64"/>
      <c r="H6" s="60"/>
      <c r="I6" s="65"/>
    </row>
    <row r="7" spans="1:2" ht="12.75">
      <c r="A7" s="1" t="s">
        <v>0</v>
      </c>
      <c r="B7" s="23"/>
    </row>
    <row r="8" spans="1:2" ht="12.75">
      <c r="A8" t="s">
        <v>35</v>
      </c>
      <c r="B8" s="76">
        <v>40372</v>
      </c>
    </row>
    <row r="9" ht="12.75"/>
    <row r="10" spans="1:9" ht="12.75">
      <c r="A10" s="2" t="s">
        <v>1</v>
      </c>
      <c r="B10" s="2" t="s">
        <v>40</v>
      </c>
      <c r="C10" s="2" t="s">
        <v>41</v>
      </c>
      <c r="D10" s="2" t="s">
        <v>42</v>
      </c>
      <c r="E10" s="2" t="s">
        <v>221</v>
      </c>
      <c r="F10" s="49" t="s">
        <v>36</v>
      </c>
      <c r="G10" s="45" t="s">
        <v>37</v>
      </c>
      <c r="H10" s="45"/>
      <c r="I10" s="2" t="s">
        <v>57</v>
      </c>
    </row>
    <row r="11" spans="1:9" ht="12.75">
      <c r="A11" s="208" t="s">
        <v>220</v>
      </c>
      <c r="B11" s="188" t="s">
        <v>193</v>
      </c>
      <c r="C11" s="167" t="s">
        <v>189</v>
      </c>
      <c r="D11" s="183"/>
      <c r="E11" s="189">
        <v>18923212</v>
      </c>
      <c r="F11" s="190"/>
      <c r="G11" s="190"/>
      <c r="H11" s="46"/>
      <c r="I11" s="13"/>
    </row>
    <row r="12" spans="1:9" ht="12.75" hidden="1">
      <c r="A12" s="108" t="s">
        <v>204</v>
      </c>
      <c r="B12" s="77" t="s">
        <v>202</v>
      </c>
      <c r="C12" s="79" t="s">
        <v>211</v>
      </c>
      <c r="D12" s="79"/>
      <c r="E12" s="79"/>
      <c r="F12" s="51">
        <v>16473212</v>
      </c>
      <c r="G12" s="80"/>
      <c r="H12" s="47"/>
      <c r="I12" s="16"/>
    </row>
    <row r="13" spans="1:13" ht="12.75">
      <c r="A13" s="108"/>
      <c r="B13" s="107" t="s">
        <v>212</v>
      </c>
      <c r="C13" s="42"/>
      <c r="D13" s="42"/>
      <c r="E13" s="42"/>
      <c r="F13" s="47">
        <v>1000000</v>
      </c>
      <c r="H13" s="47"/>
      <c r="I13" s="16"/>
      <c r="J13" s="151"/>
      <c r="M13" s="151"/>
    </row>
    <row r="14" spans="1:10" ht="12.75">
      <c r="A14" s="108"/>
      <c r="B14" s="107" t="s">
        <v>213</v>
      </c>
      <c r="C14" s="110"/>
      <c r="D14" s="110"/>
      <c r="E14" s="110"/>
      <c r="F14" s="112">
        <v>500000</v>
      </c>
      <c r="H14" s="113"/>
      <c r="I14" s="114"/>
      <c r="J14" s="111"/>
    </row>
    <row r="15" spans="1:10" ht="12.75">
      <c r="A15" s="121"/>
      <c r="B15" s="107" t="s">
        <v>214</v>
      </c>
      <c r="C15" s="110"/>
      <c r="D15" s="110"/>
      <c r="E15" s="110"/>
      <c r="F15" s="92"/>
      <c r="G15" s="112">
        <v>500000</v>
      </c>
      <c r="H15" s="115"/>
      <c r="I15" s="116" t="s">
        <v>58</v>
      </c>
      <c r="J15" s="117"/>
    </row>
    <row r="16" spans="1:9" ht="12.75">
      <c r="A16" s="136"/>
      <c r="B16" s="33" t="s">
        <v>215</v>
      </c>
      <c r="C16" s="25"/>
      <c r="D16" s="42"/>
      <c r="E16" s="42"/>
      <c r="F16" s="51"/>
      <c r="G16" s="47">
        <v>500000</v>
      </c>
      <c r="H16" s="51"/>
      <c r="I16" s="16" t="s">
        <v>75</v>
      </c>
    </row>
    <row r="17" spans="1:9" ht="12.75">
      <c r="A17" s="192"/>
      <c r="B17" s="137" t="s">
        <v>216</v>
      </c>
      <c r="C17" s="138"/>
      <c r="D17" s="139"/>
      <c r="E17" s="139"/>
      <c r="F17" s="52"/>
      <c r="G17" s="140">
        <v>1000000</v>
      </c>
      <c r="H17" s="52"/>
      <c r="I17" s="141"/>
    </row>
    <row r="18" spans="1:9" s="199" customFormat="1" ht="12" customHeight="1">
      <c r="A18" s="200"/>
      <c r="B18" s="193" t="s">
        <v>217</v>
      </c>
      <c r="C18" s="194"/>
      <c r="D18" s="195"/>
      <c r="E18" s="195"/>
      <c r="F18" s="196"/>
      <c r="G18" s="197">
        <v>3000000</v>
      </c>
      <c r="H18" s="197"/>
      <c r="I18" s="198"/>
    </row>
    <row r="19" spans="1:10" s="206" customFormat="1" ht="12.75">
      <c r="A19" s="207" t="s">
        <v>219</v>
      </c>
      <c r="B19" s="201" t="s">
        <v>218</v>
      </c>
      <c r="C19" s="202"/>
      <c r="D19" s="203"/>
      <c r="E19" s="203"/>
      <c r="F19" s="203"/>
      <c r="G19" s="203">
        <v>500000</v>
      </c>
      <c r="H19" s="203"/>
      <c r="I19" s="204"/>
      <c r="J19" s="205"/>
    </row>
    <row r="20" spans="2:7" ht="12.75">
      <c r="B20" s="27" t="s">
        <v>193</v>
      </c>
      <c r="C20" s="27" t="s">
        <v>211</v>
      </c>
      <c r="E20" s="191">
        <v>18923212</v>
      </c>
      <c r="F20" s="151">
        <f>SUM(F13:F19)</f>
        <v>1500000</v>
      </c>
      <c r="G20" s="151">
        <f>SUM(G15:G19)</f>
        <v>5500000</v>
      </c>
    </row>
    <row r="21" spans="5:10" ht="12.75">
      <c r="E21" s="151">
        <f>E20+F20-G20</f>
        <v>14923212</v>
      </c>
      <c r="F21" s="151"/>
      <c r="G21" s="151"/>
      <c r="J21" s="151"/>
    </row>
    <row r="22" spans="2:5" ht="12.75">
      <c r="B22" s="209" t="s">
        <v>222</v>
      </c>
      <c r="E22" s="191">
        <v>761706</v>
      </c>
    </row>
    <row r="23" spans="1:5" ht="12.75">
      <c r="A23" s="199" t="s">
        <v>224</v>
      </c>
      <c r="B23" s="210" t="s">
        <v>223</v>
      </c>
      <c r="C23" s="210" t="s">
        <v>211</v>
      </c>
      <c r="D23" s="211"/>
      <c r="E23" s="213">
        <f>E21+E22</f>
        <v>15684918</v>
      </c>
    </row>
    <row r="25" ht="12.75">
      <c r="F25" s="4"/>
    </row>
    <row r="26" spans="6:7" ht="12.75">
      <c r="F26" s="4"/>
      <c r="G26" s="3"/>
    </row>
    <row r="27" spans="6:8" ht="12.75">
      <c r="F27" s="4"/>
      <c r="G27" s="3"/>
      <c r="H27" s="3"/>
    </row>
    <row r="28" spans="6:8" ht="12.75">
      <c r="F28" s="4"/>
      <c r="G28" s="3"/>
      <c r="H28" s="3"/>
    </row>
    <row r="29" spans="6:10" ht="12.75">
      <c r="F29" s="4"/>
      <c r="G29" s="3"/>
      <c r="H29" s="3"/>
      <c r="J29" s="126"/>
    </row>
    <row r="30" spans="5:10" ht="12.75">
      <c r="E30" s="151"/>
      <c r="F30" s="4"/>
      <c r="G30" s="3"/>
      <c r="H30" s="3"/>
      <c r="J30" s="126"/>
    </row>
    <row r="31" spans="6:8" ht="12.75">
      <c r="F31" s="4"/>
      <c r="G31" s="4"/>
      <c r="H31" s="4"/>
    </row>
    <row r="32" spans="6:8" ht="12.75">
      <c r="F32" s="4"/>
      <c r="G32" s="4"/>
      <c r="H32" s="4"/>
    </row>
    <row r="33" spans="6:8" ht="12.75">
      <c r="F33" s="4"/>
      <c r="G33" s="4"/>
      <c r="H33" s="4"/>
    </row>
    <row r="34" spans="6:8" ht="12.75">
      <c r="F34" s="4"/>
      <c r="G34" s="4"/>
      <c r="H34" s="4"/>
    </row>
    <row r="35" spans="6:8" ht="12.75">
      <c r="F35" s="4"/>
      <c r="G35" s="4"/>
      <c r="H35" s="4"/>
    </row>
    <row r="36" spans="6:8" ht="12.75">
      <c r="F36" s="4"/>
      <c r="G36" s="4"/>
      <c r="H36" s="4"/>
    </row>
    <row r="37" spans="6:8" ht="12.75">
      <c r="F37" s="4"/>
      <c r="G37" s="4"/>
      <c r="H37" s="4"/>
    </row>
    <row r="38" spans="6:8" ht="12.75">
      <c r="F38" s="4"/>
      <c r="G38" s="4"/>
      <c r="H38" s="4"/>
    </row>
    <row r="39" spans="6:8" ht="12.75">
      <c r="F39" s="4"/>
      <c r="G39" s="4"/>
      <c r="H39" s="4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C1">
      <selection activeCell="F11" sqref="F11"/>
    </sheetView>
  </sheetViews>
  <sheetFormatPr defaultColWidth="9.140625" defaultRowHeight="12.75"/>
  <cols>
    <col min="1" max="1" width="16.28125" style="0" customWidth="1"/>
    <col min="2" max="2" width="60.140625" style="27" customWidth="1"/>
    <col min="3" max="3" width="10.421875" style="27" customWidth="1"/>
    <col min="4" max="4" width="8.8515625" style="0" customWidth="1"/>
    <col min="5" max="5" width="21.8515625" style="0" customWidth="1"/>
    <col min="6" max="6" width="12.57421875" style="0" customWidth="1"/>
    <col min="7" max="7" width="12.140625" style="0" bestFit="1" customWidth="1"/>
    <col min="8" max="8" width="9.7109375" style="0" hidden="1" customWidth="1"/>
    <col min="9" max="9" width="51.57421875" style="0" hidden="1" customWidth="1"/>
    <col min="10" max="10" width="12.140625" style="0" bestFit="1" customWidth="1"/>
    <col min="11" max="11" width="11.00390625" style="0" customWidth="1"/>
    <col min="12" max="12" width="13.57421875" style="0" customWidth="1"/>
    <col min="13" max="13" width="12.421875" style="0" customWidth="1"/>
  </cols>
  <sheetData>
    <row r="1" spans="1:5" ht="12.75">
      <c r="A1" s="31"/>
      <c r="B1" s="31" t="s">
        <v>55</v>
      </c>
      <c r="C1" s="23"/>
      <c r="E1" s="31" t="s">
        <v>56</v>
      </c>
    </row>
    <row r="2" spans="1:9" ht="12.75">
      <c r="A2" s="53" t="s">
        <v>34</v>
      </c>
      <c r="B2" s="54" t="s">
        <v>47</v>
      </c>
      <c r="D2" s="53" t="s">
        <v>49</v>
      </c>
      <c r="E2" s="59" t="s">
        <v>47</v>
      </c>
      <c r="F2" s="59"/>
      <c r="G2" s="54"/>
      <c r="H2" s="60"/>
      <c r="I2" s="65"/>
    </row>
    <row r="3" spans="1:9" ht="12.75">
      <c r="A3" s="55" t="s">
        <v>44</v>
      </c>
      <c r="B3" s="56" t="s">
        <v>48</v>
      </c>
      <c r="D3" s="55" t="s">
        <v>44</v>
      </c>
      <c r="E3" s="60" t="s">
        <v>50</v>
      </c>
      <c r="F3" s="60"/>
      <c r="G3" s="61"/>
      <c r="H3" s="60"/>
      <c r="I3" s="65"/>
    </row>
    <row r="4" spans="1:9" ht="12.75">
      <c r="A4" s="57" t="s">
        <v>45</v>
      </c>
      <c r="B4" s="58" t="s">
        <v>46</v>
      </c>
      <c r="D4" s="55" t="s">
        <v>51</v>
      </c>
      <c r="E4" s="60" t="s">
        <v>52</v>
      </c>
      <c r="F4" s="60"/>
      <c r="G4" s="61"/>
      <c r="H4" s="60"/>
      <c r="I4" s="65"/>
    </row>
    <row r="5" spans="4:9" ht="12.75">
      <c r="D5" s="55" t="s">
        <v>53</v>
      </c>
      <c r="E5" s="60" t="s">
        <v>54</v>
      </c>
      <c r="F5" s="60"/>
      <c r="G5" s="61"/>
      <c r="H5" s="60"/>
      <c r="I5" s="65"/>
    </row>
    <row r="6" spans="4:9" ht="12.75">
      <c r="D6" s="57" t="s">
        <v>45</v>
      </c>
      <c r="E6" s="62" t="s">
        <v>46</v>
      </c>
      <c r="F6" s="63"/>
      <c r="G6" s="64"/>
      <c r="H6" s="60"/>
      <c r="I6" s="65"/>
    </row>
    <row r="7" spans="1:2" ht="12.75">
      <c r="A7" s="1" t="s">
        <v>0</v>
      </c>
      <c r="B7" s="23"/>
    </row>
    <row r="8" spans="1:2" ht="12.75">
      <c r="A8" t="s">
        <v>230</v>
      </c>
      <c r="B8" s="76">
        <v>41274</v>
      </c>
    </row>
    <row r="10" spans="1:9" ht="12.75">
      <c r="A10" s="2" t="s">
        <v>231</v>
      </c>
      <c r="B10" s="2" t="s">
        <v>232</v>
      </c>
      <c r="C10" s="2" t="s">
        <v>229</v>
      </c>
      <c r="D10" s="2" t="s">
        <v>233</v>
      </c>
      <c r="E10" s="2" t="s">
        <v>240</v>
      </c>
      <c r="F10" s="49" t="s">
        <v>36</v>
      </c>
      <c r="G10" s="45" t="s">
        <v>37</v>
      </c>
      <c r="H10" s="45"/>
      <c r="I10" s="2" t="s">
        <v>57</v>
      </c>
    </row>
    <row r="11" spans="1:9" ht="12.75">
      <c r="A11" s="218"/>
      <c r="B11" s="214" t="s">
        <v>228</v>
      </c>
      <c r="C11" s="216">
        <v>100</v>
      </c>
      <c r="D11" s="215"/>
      <c r="E11" s="217"/>
      <c r="F11" s="217">
        <v>15684918</v>
      </c>
      <c r="G11" s="47"/>
      <c r="H11" s="46"/>
      <c r="I11" s="13"/>
    </row>
    <row r="12" spans="1:13" ht="12.75">
      <c r="A12" s="219" t="s">
        <v>224</v>
      </c>
      <c r="B12" s="107" t="s">
        <v>225</v>
      </c>
      <c r="C12" s="42"/>
      <c r="D12" s="42"/>
      <c r="E12" s="42"/>
      <c r="F12" s="51">
        <v>2240000</v>
      </c>
      <c r="G12" s="47"/>
      <c r="H12" s="47"/>
      <c r="I12" s="16"/>
      <c r="J12" s="151"/>
      <c r="M12" s="151"/>
    </row>
    <row r="13" spans="1:10" ht="12.75">
      <c r="A13" s="108"/>
      <c r="B13" s="107" t="s">
        <v>226</v>
      </c>
      <c r="C13" s="110"/>
      <c r="D13" s="110"/>
      <c r="E13" s="110"/>
      <c r="F13" s="51">
        <v>5800000</v>
      </c>
      <c r="G13" s="47"/>
      <c r="H13" s="113"/>
      <c r="I13" s="114"/>
      <c r="J13" s="111"/>
    </row>
    <row r="14" spans="1:10" ht="12.75">
      <c r="A14" s="108"/>
      <c r="B14" s="107" t="s">
        <v>227</v>
      </c>
      <c r="C14" s="110"/>
      <c r="D14" s="110"/>
      <c r="E14" s="110"/>
      <c r="F14" s="92"/>
      <c r="G14" s="113">
        <v>1800000</v>
      </c>
      <c r="H14" s="115"/>
      <c r="I14" s="116" t="s">
        <v>58</v>
      </c>
      <c r="J14" s="117"/>
    </row>
    <row r="15" spans="1:9" ht="12.75">
      <c r="A15" s="108"/>
      <c r="B15" s="212" t="s">
        <v>234</v>
      </c>
      <c r="C15" s="25"/>
      <c r="D15" s="42"/>
      <c r="E15" s="42"/>
      <c r="F15" s="51">
        <v>1650000</v>
      </c>
      <c r="G15" s="47"/>
      <c r="H15" s="51"/>
      <c r="I15" s="16" t="s">
        <v>75</v>
      </c>
    </row>
    <row r="16" spans="1:9" ht="12.75">
      <c r="A16" s="208"/>
      <c r="B16" s="212" t="s">
        <v>236</v>
      </c>
      <c r="C16" s="25"/>
      <c r="D16" s="42"/>
      <c r="E16" s="42"/>
      <c r="F16" s="51"/>
      <c r="G16" s="47">
        <v>800000</v>
      </c>
      <c r="H16" s="52"/>
      <c r="I16" s="141"/>
    </row>
    <row r="17" spans="1:9" s="199" customFormat="1" ht="12" customHeight="1">
      <c r="A17" s="220">
        <v>41233</v>
      </c>
      <c r="B17" s="212" t="s">
        <v>237</v>
      </c>
      <c r="C17" s="221"/>
      <c r="D17" s="222"/>
      <c r="E17" s="222"/>
      <c r="F17" s="223"/>
      <c r="G17" s="224">
        <v>3000000</v>
      </c>
      <c r="H17" s="197"/>
      <c r="I17" s="198"/>
    </row>
    <row r="18" spans="1:10" s="206" customFormat="1" ht="12.75">
      <c r="A18" s="208"/>
      <c r="B18" s="212" t="s">
        <v>235</v>
      </c>
      <c r="C18" s="25"/>
      <c r="D18" s="42"/>
      <c r="E18" s="42"/>
      <c r="F18" s="223"/>
      <c r="G18" s="224">
        <v>1600000</v>
      </c>
      <c r="H18" s="203"/>
      <c r="I18" s="204"/>
      <c r="J18" s="205"/>
    </row>
    <row r="19" spans="1:10" s="206" customFormat="1" ht="12.75">
      <c r="A19" s="235"/>
      <c r="B19" s="227" t="s">
        <v>246</v>
      </c>
      <c r="C19" s="236"/>
      <c r="D19" s="237"/>
      <c r="E19" s="237"/>
      <c r="F19" s="228">
        <v>1590300</v>
      </c>
      <c r="G19" s="229"/>
      <c r="H19" s="225"/>
      <c r="I19" s="226"/>
      <c r="J19" s="205"/>
    </row>
    <row r="20" spans="1:10" s="206" customFormat="1" ht="12.75">
      <c r="A20" s="238"/>
      <c r="B20" s="193" t="s">
        <v>239</v>
      </c>
      <c r="C20" s="239"/>
      <c r="D20" s="240"/>
      <c r="E20" s="240"/>
      <c r="F20" s="196">
        <f>SUM(F11:F19)</f>
        <v>26965218</v>
      </c>
      <c r="G20" s="197">
        <f>SUM(G11:G19)</f>
        <v>7200000</v>
      </c>
      <c r="H20" s="225"/>
      <c r="I20" s="226"/>
      <c r="J20" s="205"/>
    </row>
    <row r="21" spans="1:7" ht="12.75">
      <c r="A21" s="230"/>
      <c r="B21" s="231" t="s">
        <v>238</v>
      </c>
      <c r="C21" s="232">
        <f>C11</f>
        <v>100</v>
      </c>
      <c r="D21" s="230"/>
      <c r="E21" s="233">
        <f>F20-G20</f>
        <v>19765218</v>
      </c>
      <c r="F21" s="234"/>
      <c r="G21" s="234"/>
    </row>
    <row r="22" spans="6:8" ht="12.75">
      <c r="F22" s="4"/>
      <c r="G22" s="3"/>
      <c r="H22" s="3"/>
    </row>
    <row r="23" spans="6:8" ht="12.75">
      <c r="F23" s="4"/>
      <c r="G23" s="4"/>
      <c r="H23" s="4"/>
    </row>
    <row r="24" spans="6:8" ht="12.75">
      <c r="F24" s="4"/>
      <c r="G24" s="4"/>
      <c r="H24" s="4"/>
    </row>
    <row r="25" spans="6:8" ht="12.75">
      <c r="F25" s="4"/>
      <c r="G25" s="4"/>
      <c r="H25" s="4"/>
    </row>
    <row r="26" spans="6:8" ht="12.75">
      <c r="F26" s="4"/>
      <c r="G26" s="4"/>
      <c r="H26" s="4"/>
    </row>
    <row r="27" spans="6:8" ht="12.75">
      <c r="F27" s="4"/>
      <c r="G27" s="4"/>
      <c r="H27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C1">
      <selection activeCell="F11" sqref="F11"/>
    </sheetView>
  </sheetViews>
  <sheetFormatPr defaultColWidth="9.140625" defaultRowHeight="12.75"/>
  <cols>
    <col min="1" max="1" width="16.28125" style="0" customWidth="1"/>
    <col min="2" max="2" width="60.140625" style="27" customWidth="1"/>
    <col min="3" max="3" width="10.421875" style="27" customWidth="1"/>
    <col min="4" max="4" width="8.8515625" style="0" customWidth="1"/>
    <col min="5" max="5" width="21.8515625" style="0" customWidth="1"/>
    <col min="6" max="6" width="12.57421875" style="0" customWidth="1"/>
    <col min="7" max="7" width="12.140625" style="0" bestFit="1" customWidth="1"/>
    <col min="8" max="8" width="9.7109375" style="0" hidden="1" customWidth="1"/>
    <col min="9" max="9" width="51.57421875" style="0" hidden="1" customWidth="1"/>
    <col min="10" max="10" width="12.140625" style="0" bestFit="1" customWidth="1"/>
    <col min="11" max="11" width="11.00390625" style="0" customWidth="1"/>
    <col min="12" max="12" width="13.57421875" style="0" customWidth="1"/>
    <col min="13" max="13" width="12.421875" style="0" customWidth="1"/>
  </cols>
  <sheetData>
    <row r="1" spans="1:5" ht="12.75">
      <c r="A1" s="31"/>
      <c r="B1" s="31" t="s">
        <v>55</v>
      </c>
      <c r="C1" s="23"/>
      <c r="E1" s="31" t="s">
        <v>56</v>
      </c>
    </row>
    <row r="2" spans="1:9" ht="12.75">
      <c r="A2" s="53" t="s">
        <v>34</v>
      </c>
      <c r="B2" s="54" t="s">
        <v>47</v>
      </c>
      <c r="D2" s="53" t="s">
        <v>49</v>
      </c>
      <c r="E2" s="59" t="s">
        <v>47</v>
      </c>
      <c r="F2" s="59"/>
      <c r="G2" s="54"/>
      <c r="H2" s="60"/>
      <c r="I2" s="65"/>
    </row>
    <row r="3" spans="1:9" ht="12.75">
      <c r="A3" s="55" t="s">
        <v>44</v>
      </c>
      <c r="B3" s="56" t="s">
        <v>48</v>
      </c>
      <c r="D3" s="55" t="s">
        <v>44</v>
      </c>
      <c r="E3" s="60" t="s">
        <v>50</v>
      </c>
      <c r="F3" s="60"/>
      <c r="G3" s="61"/>
      <c r="H3" s="60"/>
      <c r="I3" s="65"/>
    </row>
    <row r="4" spans="1:9" ht="12.75">
      <c r="A4" s="57" t="s">
        <v>45</v>
      </c>
      <c r="B4" s="58" t="s">
        <v>46</v>
      </c>
      <c r="D4" s="55" t="s">
        <v>51</v>
      </c>
      <c r="E4" s="60" t="s">
        <v>52</v>
      </c>
      <c r="F4" s="60"/>
      <c r="G4" s="61"/>
      <c r="H4" s="60"/>
      <c r="I4" s="65"/>
    </row>
    <row r="5" spans="4:9" ht="12.75">
      <c r="D5" s="55" t="s">
        <v>53</v>
      </c>
      <c r="E5" s="60" t="s">
        <v>54</v>
      </c>
      <c r="F5" s="60"/>
      <c r="G5" s="61"/>
      <c r="H5" s="60"/>
      <c r="I5" s="65"/>
    </row>
    <row r="6" spans="4:9" ht="12.75">
      <c r="D6" s="57" t="s">
        <v>45</v>
      </c>
      <c r="E6" s="62" t="s">
        <v>46</v>
      </c>
      <c r="F6" s="63"/>
      <c r="G6" s="64"/>
      <c r="H6" s="60"/>
      <c r="I6" s="65"/>
    </row>
    <row r="7" spans="1:2" ht="12.75">
      <c r="A7" s="1" t="s">
        <v>0</v>
      </c>
      <c r="B7" s="23"/>
    </row>
    <row r="8" spans="1:6" ht="12.75">
      <c r="A8" t="s">
        <v>230</v>
      </c>
      <c r="B8" s="76">
        <v>41327</v>
      </c>
      <c r="E8">
        <v>23565218</v>
      </c>
      <c r="F8" t="s">
        <v>271</v>
      </c>
    </row>
    <row r="10" spans="1:9" ht="12.75">
      <c r="A10" s="2" t="s">
        <v>231</v>
      </c>
      <c r="B10" s="2" t="s">
        <v>232</v>
      </c>
      <c r="C10" s="2" t="s">
        <v>229</v>
      </c>
      <c r="D10" s="2" t="s">
        <v>233</v>
      </c>
      <c r="E10" s="2" t="s">
        <v>240</v>
      </c>
      <c r="F10" s="49" t="s">
        <v>36</v>
      </c>
      <c r="G10" s="45" t="s">
        <v>37</v>
      </c>
      <c r="H10" s="45"/>
      <c r="I10" s="2" t="s">
        <v>57</v>
      </c>
    </row>
    <row r="11" spans="1:9" ht="12.75">
      <c r="A11" s="218"/>
      <c r="B11" s="214" t="s">
        <v>241</v>
      </c>
      <c r="C11" s="216">
        <f>'2012'!C21</f>
        <v>100</v>
      </c>
      <c r="D11" s="215">
        <v>21600</v>
      </c>
      <c r="E11" s="217">
        <f>C11*D11</f>
        <v>2160000</v>
      </c>
      <c r="F11" s="217">
        <f>'2012'!E21</f>
        <v>19765218</v>
      </c>
      <c r="G11" s="47"/>
      <c r="H11" s="46"/>
      <c r="I11" s="13"/>
    </row>
    <row r="12" spans="1:13" ht="12.75">
      <c r="A12" s="208">
        <v>41322</v>
      </c>
      <c r="B12" s="107" t="s">
        <v>242</v>
      </c>
      <c r="C12" s="42"/>
      <c r="D12" s="42"/>
      <c r="E12" s="42"/>
      <c r="F12" s="51">
        <v>9800000</v>
      </c>
      <c r="G12" s="47"/>
      <c r="H12" s="47"/>
      <c r="I12" s="16"/>
      <c r="J12" s="151"/>
      <c r="M12" s="151"/>
    </row>
    <row r="13" spans="1:10" ht="12.75">
      <c r="A13" s="208">
        <v>41322</v>
      </c>
      <c r="B13" s="107" t="s">
        <v>243</v>
      </c>
      <c r="C13" s="110"/>
      <c r="D13" s="110"/>
      <c r="E13" s="110"/>
      <c r="F13" s="51"/>
      <c r="G13" s="47">
        <v>1000000</v>
      </c>
      <c r="H13" s="113"/>
      <c r="I13" s="114"/>
      <c r="J13" s="111"/>
    </row>
    <row r="14" spans="1:10" ht="12.75">
      <c r="A14" s="208">
        <v>41322</v>
      </c>
      <c r="B14" s="107" t="s">
        <v>247</v>
      </c>
      <c r="C14" s="110"/>
      <c r="D14" s="110"/>
      <c r="E14" s="110"/>
      <c r="F14" s="51"/>
      <c r="G14" s="47">
        <v>5000000</v>
      </c>
      <c r="H14" s="115"/>
      <c r="I14" s="116" t="s">
        <v>58</v>
      </c>
      <c r="J14" s="117"/>
    </row>
    <row r="15" spans="1:9" ht="12.75">
      <c r="A15" s="208" t="s">
        <v>248</v>
      </c>
      <c r="B15" s="107" t="s">
        <v>249</v>
      </c>
      <c r="C15" s="110"/>
      <c r="D15" s="110"/>
      <c r="E15" s="110"/>
      <c r="F15" s="51"/>
      <c r="G15" s="47">
        <v>1100000</v>
      </c>
      <c r="H15" s="13"/>
      <c r="I15" s="16" t="s">
        <v>75</v>
      </c>
    </row>
    <row r="16" spans="1:9" ht="12.75">
      <c r="A16" s="208" t="s">
        <v>255</v>
      </c>
      <c r="B16" s="107" t="s">
        <v>256</v>
      </c>
      <c r="C16" s="110">
        <v>50</v>
      </c>
      <c r="D16" s="110"/>
      <c r="E16" s="110">
        <f>C16*D11</f>
        <v>1080000</v>
      </c>
      <c r="F16" s="51"/>
      <c r="G16" s="47"/>
      <c r="H16" s="52"/>
      <c r="I16" s="141"/>
    </row>
    <row r="17" spans="1:9" s="199" customFormat="1" ht="12" customHeight="1">
      <c r="A17" s="208" t="s">
        <v>254</v>
      </c>
      <c r="B17" s="107" t="s">
        <v>261</v>
      </c>
      <c r="C17" s="110"/>
      <c r="D17" s="110"/>
      <c r="E17" s="110"/>
      <c r="F17" s="51"/>
      <c r="G17" s="47">
        <v>2000000</v>
      </c>
      <c r="H17" s="197"/>
      <c r="I17" s="198"/>
    </row>
    <row r="18" spans="1:10" s="206" customFormat="1" ht="12.75">
      <c r="A18" s="208" t="s">
        <v>250</v>
      </c>
      <c r="B18" s="107" t="s">
        <v>251</v>
      </c>
      <c r="C18" s="110"/>
      <c r="D18" s="110"/>
      <c r="E18" s="110"/>
      <c r="F18" s="51"/>
      <c r="G18" s="47">
        <v>1000000</v>
      </c>
      <c r="H18" s="203"/>
      <c r="I18" s="204"/>
      <c r="J18" s="205"/>
    </row>
    <row r="19" spans="1:10" s="206" customFormat="1" ht="12.75">
      <c r="A19" s="208" t="s">
        <v>250</v>
      </c>
      <c r="B19" s="107" t="s">
        <v>252</v>
      </c>
      <c r="C19" s="110"/>
      <c r="D19" s="110"/>
      <c r="E19" s="110"/>
      <c r="F19" s="92"/>
      <c r="G19" s="47">
        <v>1000000</v>
      </c>
      <c r="H19" s="225"/>
      <c r="I19" s="226"/>
      <c r="J19" s="205"/>
    </row>
    <row r="20" spans="1:10" s="206" customFormat="1" ht="12.75">
      <c r="A20" s="208">
        <v>41618</v>
      </c>
      <c r="B20" s="107" t="s">
        <v>253</v>
      </c>
      <c r="C20" s="110"/>
      <c r="D20" s="110"/>
      <c r="E20" s="110"/>
      <c r="F20" s="51"/>
      <c r="G20" s="47">
        <v>500000</v>
      </c>
      <c r="H20" s="225"/>
      <c r="I20" s="226"/>
      <c r="J20" s="205"/>
    </row>
    <row r="21" spans="1:10" s="206" customFormat="1" ht="12.75">
      <c r="A21" s="208"/>
      <c r="B21" s="212" t="s">
        <v>192</v>
      </c>
      <c r="C21" s="221"/>
      <c r="D21" s="222"/>
      <c r="E21" s="222"/>
      <c r="F21" s="223">
        <v>1885217</v>
      </c>
      <c r="G21" s="229"/>
      <c r="H21" s="225"/>
      <c r="I21" s="226"/>
      <c r="J21" s="205"/>
    </row>
    <row r="22" spans="1:10" s="206" customFormat="1" ht="12.75">
      <c r="A22" s="241"/>
      <c r="B22" s="193" t="s">
        <v>245</v>
      </c>
      <c r="C22" s="239"/>
      <c r="D22" s="240"/>
      <c r="E22" s="196">
        <f>SUM(E11:E21)</f>
        <v>3240000</v>
      </c>
      <c r="F22" s="196">
        <f>SUM(F11:F21)</f>
        <v>31450435</v>
      </c>
      <c r="G22" s="197">
        <f>SUM(G11:G21)</f>
        <v>11600000</v>
      </c>
      <c r="H22" s="225"/>
      <c r="I22" s="226"/>
      <c r="J22" s="205"/>
    </row>
    <row r="23" spans="1:7" ht="12.75">
      <c r="A23" s="230"/>
      <c r="B23" s="231" t="s">
        <v>244</v>
      </c>
      <c r="C23" s="232">
        <f>C11</f>
        <v>100</v>
      </c>
      <c r="D23" s="230"/>
      <c r="E23" s="233">
        <f>E22+F22-G22</f>
        <v>23090435</v>
      </c>
      <c r="F23" s="234"/>
      <c r="G23" s="234"/>
    </row>
    <row r="24" spans="6:8" ht="12.75">
      <c r="F24" s="4"/>
      <c r="G24" s="3"/>
      <c r="H24" s="3"/>
    </row>
    <row r="25" spans="6:8" ht="12.75">
      <c r="F25" s="4"/>
      <c r="G25" s="4"/>
      <c r="H25" s="4"/>
    </row>
    <row r="26" spans="6:8" ht="12.75">
      <c r="F26" s="4"/>
      <c r="G26" s="4"/>
      <c r="H26" s="4"/>
    </row>
    <row r="27" spans="6:8" ht="12.75">
      <c r="F27" s="4"/>
      <c r="G27" s="4"/>
      <c r="H27" s="4"/>
    </row>
    <row r="28" spans="6:8" ht="12.75">
      <c r="F28" s="4"/>
      <c r="G28" s="4"/>
      <c r="H28" s="4"/>
    </row>
    <row r="29" spans="6:8" ht="12.75">
      <c r="F29" s="4"/>
      <c r="G29" s="4"/>
      <c r="H29" s="4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B1">
      <selection activeCell="E11" sqref="E11"/>
    </sheetView>
  </sheetViews>
  <sheetFormatPr defaultColWidth="9.140625" defaultRowHeight="12.75"/>
  <cols>
    <col min="1" max="1" width="10.7109375" style="0" customWidth="1"/>
    <col min="2" max="2" width="65.7109375" style="27" customWidth="1"/>
    <col min="3" max="3" width="12.8515625" style="27" customWidth="1"/>
    <col min="4" max="4" width="15.140625" style="0" customWidth="1"/>
    <col min="5" max="5" width="21.8515625" style="0" customWidth="1"/>
    <col min="6" max="6" width="39.140625" style="0" customWidth="1"/>
    <col min="7" max="7" width="9.7109375" style="0" customWidth="1"/>
    <col min="8" max="8" width="12.140625" style="0" bestFit="1" customWidth="1"/>
    <col min="9" max="9" width="15.8515625" style="0" customWidth="1"/>
    <col min="10" max="10" width="13.57421875" style="0" customWidth="1"/>
    <col min="11" max="11" width="12.421875" style="0" customWidth="1"/>
  </cols>
  <sheetData>
    <row r="1" spans="1:5" ht="12.75">
      <c r="A1" s="31"/>
      <c r="B1" s="31" t="s">
        <v>264</v>
      </c>
      <c r="C1" s="23"/>
      <c r="E1" s="31" t="s">
        <v>265</v>
      </c>
    </row>
    <row r="2" spans="1:6" ht="12.75">
      <c r="A2" s="53" t="s">
        <v>34</v>
      </c>
      <c r="B2" s="54" t="s">
        <v>47</v>
      </c>
      <c r="D2" s="53" t="s">
        <v>49</v>
      </c>
      <c r="E2" s="59" t="s">
        <v>47</v>
      </c>
      <c r="F2" s="54"/>
    </row>
    <row r="3" spans="1:6" ht="12.75">
      <c r="A3" s="55" t="s">
        <v>44</v>
      </c>
      <c r="B3" s="56" t="s">
        <v>48</v>
      </c>
      <c r="D3" s="55" t="s">
        <v>44</v>
      </c>
      <c r="E3" s="60" t="s">
        <v>50</v>
      </c>
      <c r="F3" s="61"/>
    </row>
    <row r="4" spans="1:6" ht="12.75">
      <c r="A4" s="57" t="s">
        <v>45</v>
      </c>
      <c r="B4" s="58" t="s">
        <v>46</v>
      </c>
      <c r="D4" s="55" t="s">
        <v>51</v>
      </c>
      <c r="E4" s="60" t="s">
        <v>52</v>
      </c>
      <c r="F4" s="61"/>
    </row>
    <row r="5" spans="4:6" ht="12.75">
      <c r="D5" s="55" t="s">
        <v>53</v>
      </c>
      <c r="E5" s="60" t="s">
        <v>54</v>
      </c>
      <c r="F5" s="61"/>
    </row>
    <row r="6" spans="4:6" ht="12.75">
      <c r="D6" s="57" t="s">
        <v>45</v>
      </c>
      <c r="E6" s="62" t="s">
        <v>46</v>
      </c>
      <c r="F6" s="64"/>
    </row>
    <row r="7" spans="1:2" ht="12.75">
      <c r="A7" s="1" t="s">
        <v>0</v>
      </c>
      <c r="B7" s="23"/>
    </row>
    <row r="8" spans="1:2" ht="12.75">
      <c r="A8" t="s">
        <v>230</v>
      </c>
      <c r="B8" s="243">
        <v>41945</v>
      </c>
    </row>
    <row r="10" spans="1:9" ht="12.75">
      <c r="A10" s="2" t="s">
        <v>231</v>
      </c>
      <c r="B10" s="2" t="s">
        <v>232</v>
      </c>
      <c r="C10" s="49" t="s">
        <v>36</v>
      </c>
      <c r="D10" s="45" t="s">
        <v>37</v>
      </c>
      <c r="E10" s="244" t="s">
        <v>267</v>
      </c>
      <c r="F10" s="2" t="s">
        <v>269</v>
      </c>
      <c r="G10" s="2" t="s">
        <v>229</v>
      </c>
      <c r="H10" s="2" t="s">
        <v>233</v>
      </c>
      <c r="I10" s="2" t="s">
        <v>272</v>
      </c>
    </row>
    <row r="11" spans="1:9" ht="12.75">
      <c r="A11" s="218"/>
      <c r="B11" s="246" t="s">
        <v>262</v>
      </c>
      <c r="C11" s="217"/>
      <c r="D11" s="248"/>
      <c r="E11" s="269">
        <f>'2013'!E23</f>
        <v>23090435</v>
      </c>
      <c r="F11" s="249"/>
      <c r="G11" s="250"/>
      <c r="H11" s="251"/>
      <c r="I11" s="251"/>
    </row>
    <row r="12" spans="1:9" s="206" customFormat="1" ht="12.75">
      <c r="A12" s="208">
        <v>41678</v>
      </c>
      <c r="B12" s="107" t="s">
        <v>257</v>
      </c>
      <c r="C12" s="223">
        <v>18900000</v>
      </c>
      <c r="D12" s="224"/>
      <c r="E12" s="254">
        <f>E11+C12-D12</f>
        <v>41990435</v>
      </c>
      <c r="F12" s="135" t="s">
        <v>273</v>
      </c>
      <c r="G12" s="25"/>
      <c r="H12" s="42"/>
      <c r="I12" s="42">
        <f>G12*H12</f>
        <v>0</v>
      </c>
    </row>
    <row r="13" spans="1:9" s="206" customFormat="1" ht="12.75">
      <c r="A13" s="208">
        <v>41678</v>
      </c>
      <c r="B13" s="212" t="s">
        <v>263</v>
      </c>
      <c r="C13" s="223"/>
      <c r="D13" s="224"/>
      <c r="E13" s="245">
        <f>E12+C13-D13</f>
        <v>41990435</v>
      </c>
      <c r="F13" s="114" t="s">
        <v>274</v>
      </c>
      <c r="G13" s="221"/>
      <c r="H13" s="222"/>
      <c r="I13" s="42">
        <f aca="true" t="shared" si="0" ref="I13:I24">G13*H13</f>
        <v>0</v>
      </c>
    </row>
    <row r="14" spans="1:9" s="206" customFormat="1" ht="12.75">
      <c r="A14" s="208"/>
      <c r="B14" s="212" t="s">
        <v>258</v>
      </c>
      <c r="C14" s="223"/>
      <c r="D14" s="224">
        <v>9000000</v>
      </c>
      <c r="E14" s="245">
        <f>E13+C14-D14</f>
        <v>32990435</v>
      </c>
      <c r="F14" s="275" t="s">
        <v>275</v>
      </c>
      <c r="G14" s="221"/>
      <c r="H14" s="222"/>
      <c r="I14" s="42">
        <f t="shared" si="0"/>
        <v>0</v>
      </c>
    </row>
    <row r="15" spans="1:9" s="206" customFormat="1" ht="12.75">
      <c r="A15" s="208">
        <v>41678</v>
      </c>
      <c r="B15" s="212" t="s">
        <v>259</v>
      </c>
      <c r="C15" s="223"/>
      <c r="D15" s="224">
        <v>2000000</v>
      </c>
      <c r="E15" s="245">
        <f>E14+C15-D15</f>
        <v>30990435</v>
      </c>
      <c r="F15" s="16"/>
      <c r="G15" s="221"/>
      <c r="H15" s="222"/>
      <c r="I15" s="42">
        <f t="shared" si="0"/>
        <v>0</v>
      </c>
    </row>
    <row r="16" spans="1:9" s="206" customFormat="1" ht="12.75">
      <c r="A16" s="208">
        <v>41678</v>
      </c>
      <c r="B16" s="107" t="s">
        <v>260</v>
      </c>
      <c r="C16" s="223"/>
      <c r="D16" s="224">
        <v>400000</v>
      </c>
      <c r="E16" s="245">
        <f>E15+C16-D16</f>
        <v>30590435</v>
      </c>
      <c r="F16" s="116"/>
      <c r="G16" s="25"/>
      <c r="H16" s="42"/>
      <c r="I16" s="42">
        <f t="shared" si="0"/>
        <v>0</v>
      </c>
    </row>
    <row r="17" spans="1:9" s="206" customFormat="1" ht="12.75">
      <c r="A17" s="208"/>
      <c r="B17" s="212"/>
      <c r="C17" s="223"/>
      <c r="D17" s="224"/>
      <c r="E17" s="245"/>
      <c r="F17" s="16"/>
      <c r="G17" s="221"/>
      <c r="H17" s="222"/>
      <c r="I17" s="42">
        <f t="shared" si="0"/>
        <v>0</v>
      </c>
    </row>
    <row r="18" spans="1:9" s="206" customFormat="1" ht="12.75">
      <c r="A18" s="208"/>
      <c r="B18" s="212"/>
      <c r="C18" s="223"/>
      <c r="D18" s="224"/>
      <c r="E18" s="245"/>
      <c r="F18" s="16"/>
      <c r="G18" s="221"/>
      <c r="H18" s="222"/>
      <c r="I18" s="42">
        <f t="shared" si="0"/>
        <v>0</v>
      </c>
    </row>
    <row r="19" spans="1:9" s="206" customFormat="1" ht="12.75">
      <c r="A19" s="208"/>
      <c r="B19" s="212"/>
      <c r="C19" s="223"/>
      <c r="D19" s="224"/>
      <c r="E19" s="245"/>
      <c r="F19" s="16"/>
      <c r="G19" s="221"/>
      <c r="H19" s="222"/>
      <c r="I19" s="42">
        <f t="shared" si="0"/>
        <v>0</v>
      </c>
    </row>
    <row r="20" spans="1:9" s="206" customFormat="1" ht="12.75">
      <c r="A20" s="208"/>
      <c r="B20" s="212"/>
      <c r="C20" s="223"/>
      <c r="D20" s="224"/>
      <c r="E20" s="245"/>
      <c r="F20" s="16"/>
      <c r="G20" s="221"/>
      <c r="H20" s="222"/>
      <c r="I20" s="42">
        <f t="shared" si="0"/>
        <v>0</v>
      </c>
    </row>
    <row r="21" spans="1:9" s="206" customFormat="1" ht="12.75">
      <c r="A21" s="208"/>
      <c r="B21" s="212"/>
      <c r="C21" s="223"/>
      <c r="D21" s="224"/>
      <c r="E21" s="245"/>
      <c r="F21" s="16"/>
      <c r="G21" s="221"/>
      <c r="H21" s="222"/>
      <c r="I21" s="42">
        <f t="shared" si="0"/>
        <v>0</v>
      </c>
    </row>
    <row r="22" spans="1:9" s="206" customFormat="1" ht="12.75">
      <c r="A22" s="208"/>
      <c r="B22" s="212"/>
      <c r="C22" s="223"/>
      <c r="D22" s="224"/>
      <c r="E22" s="245"/>
      <c r="F22" s="114"/>
      <c r="G22" s="221"/>
      <c r="H22" s="222"/>
      <c r="I22" s="42">
        <f t="shared" si="0"/>
        <v>0</v>
      </c>
    </row>
    <row r="23" spans="1:9" s="206" customFormat="1" ht="12.75">
      <c r="A23" s="208"/>
      <c r="B23" s="212"/>
      <c r="C23" s="223"/>
      <c r="D23" s="224"/>
      <c r="E23" s="245"/>
      <c r="F23" s="116"/>
      <c r="G23" s="221"/>
      <c r="H23" s="222"/>
      <c r="I23" s="42">
        <f t="shared" si="0"/>
        <v>0</v>
      </c>
    </row>
    <row r="24" spans="1:9" s="206" customFormat="1" ht="12.75">
      <c r="A24" s="268"/>
      <c r="B24" s="227"/>
      <c r="C24" s="228"/>
      <c r="D24" s="229"/>
      <c r="E24" s="270"/>
      <c r="F24" s="81"/>
      <c r="G24" s="236"/>
      <c r="H24" s="237"/>
      <c r="I24" s="79">
        <f t="shared" si="0"/>
        <v>0</v>
      </c>
    </row>
    <row r="25" spans="1:9" s="206" customFormat="1" ht="12.75">
      <c r="A25" s="271"/>
      <c r="B25" s="272" t="s">
        <v>270</v>
      </c>
      <c r="C25" s="265">
        <f>SUM(C12:C24)</f>
        <v>18900000</v>
      </c>
      <c r="D25" s="265">
        <f>SUM(D9:D24)</f>
        <v>11400000</v>
      </c>
      <c r="E25" s="265">
        <f>E11+C25-D25</f>
        <v>30590435</v>
      </c>
      <c r="F25" s="266"/>
      <c r="G25" s="273">
        <f>SUM(G12:G24)</f>
        <v>0</v>
      </c>
      <c r="H25" s="265"/>
      <c r="I25" s="265"/>
    </row>
    <row r="27" ht="12.75">
      <c r="E27" s="15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3"/>
  <sheetViews>
    <sheetView zoomScale="90" zoomScaleNormal="90" zoomScalePageLayoutView="0" workbookViewId="0" topLeftCell="A1">
      <selection activeCell="D28" sqref="D28"/>
    </sheetView>
  </sheetViews>
  <sheetFormatPr defaultColWidth="9.140625" defaultRowHeight="12.75"/>
  <cols>
    <col min="1" max="1" width="15.57421875" style="0" customWidth="1"/>
    <col min="2" max="2" width="56.00390625" style="27" customWidth="1"/>
    <col min="3" max="3" width="12.8515625" style="27" customWidth="1"/>
    <col min="4" max="4" width="15.140625" style="0" customWidth="1"/>
    <col min="5" max="5" width="14.28125" style="0" customWidth="1"/>
    <col min="6" max="6" width="39.140625" style="0" customWidth="1"/>
    <col min="7" max="7" width="9.7109375" style="0" customWidth="1"/>
    <col min="8" max="8" width="12.140625" style="0" bestFit="1" customWidth="1"/>
    <col min="9" max="9" width="15.8515625" style="0" customWidth="1"/>
    <col min="10" max="10" width="13.57421875" style="0" customWidth="1"/>
    <col min="11" max="11" width="12.421875" style="0" customWidth="1"/>
  </cols>
  <sheetData>
    <row r="1" spans="1:5" ht="12.75">
      <c r="A1" s="31"/>
      <c r="B1" s="31" t="s">
        <v>264</v>
      </c>
      <c r="C1" s="23"/>
      <c r="E1" s="31" t="s">
        <v>265</v>
      </c>
    </row>
    <row r="2" spans="1:6" ht="12.75">
      <c r="A2" s="53" t="s">
        <v>34</v>
      </c>
      <c r="B2" s="54" t="s">
        <v>47</v>
      </c>
      <c r="D2" s="53" t="s">
        <v>49</v>
      </c>
      <c r="E2" s="59" t="s">
        <v>47</v>
      </c>
      <c r="F2" s="54"/>
    </row>
    <row r="3" spans="1:6" ht="12.75">
      <c r="A3" s="55" t="s">
        <v>44</v>
      </c>
      <c r="B3" s="56" t="s">
        <v>48</v>
      </c>
      <c r="D3" s="55" t="s">
        <v>44</v>
      </c>
      <c r="E3" s="60" t="s">
        <v>50</v>
      </c>
      <c r="F3" s="61"/>
    </row>
    <row r="4" spans="1:6" ht="12.75">
      <c r="A4" s="57" t="s">
        <v>45</v>
      </c>
      <c r="B4" s="58" t="s">
        <v>46</v>
      </c>
      <c r="D4" s="55" t="s">
        <v>51</v>
      </c>
      <c r="E4" s="60" t="s">
        <v>52</v>
      </c>
      <c r="F4" s="61"/>
    </row>
    <row r="5" spans="4:6" ht="12.75">
      <c r="D5" s="55" t="s">
        <v>53</v>
      </c>
      <c r="E5" s="60" t="s">
        <v>54</v>
      </c>
      <c r="F5" s="61"/>
    </row>
    <row r="6" spans="4:6" ht="12.75">
      <c r="D6" s="57" t="s">
        <v>45</v>
      </c>
      <c r="E6" s="62" t="s">
        <v>46</v>
      </c>
      <c r="F6" s="64"/>
    </row>
    <row r="7" spans="1:2" ht="12.75">
      <c r="A7" s="1" t="s">
        <v>0</v>
      </c>
      <c r="B7" s="23"/>
    </row>
    <row r="8" spans="1:2" ht="12.75">
      <c r="A8" s="135" t="s">
        <v>288</v>
      </c>
      <c r="B8" s="274">
        <v>42004</v>
      </c>
    </row>
    <row r="9" spans="1:2" ht="12.75">
      <c r="A9" s="135" t="s">
        <v>276</v>
      </c>
      <c r="B9" s="274">
        <v>42040</v>
      </c>
    </row>
    <row r="10" spans="1:9" ht="12.75">
      <c r="A10" s="2" t="s">
        <v>231</v>
      </c>
      <c r="B10" s="2" t="s">
        <v>232</v>
      </c>
      <c r="C10" s="49" t="s">
        <v>36</v>
      </c>
      <c r="D10" s="45" t="s">
        <v>37</v>
      </c>
      <c r="E10" s="244" t="s">
        <v>267</v>
      </c>
      <c r="F10" s="2" t="s">
        <v>269</v>
      </c>
      <c r="G10" s="2" t="s">
        <v>229</v>
      </c>
      <c r="H10" s="2" t="s">
        <v>233</v>
      </c>
      <c r="I10" s="2" t="s">
        <v>272</v>
      </c>
    </row>
    <row r="11" spans="1:9" ht="12.75">
      <c r="A11" s="218"/>
      <c r="B11" s="246" t="s">
        <v>262</v>
      </c>
      <c r="C11" s="217"/>
      <c r="D11" s="248"/>
      <c r="E11" s="269">
        <f>'2013'!E23</f>
        <v>23090435</v>
      </c>
      <c r="F11" s="249"/>
      <c r="G11" s="250"/>
      <c r="H11" s="251"/>
      <c r="I11" s="251"/>
    </row>
    <row r="12" spans="1:9" s="206" customFormat="1" ht="12.75">
      <c r="A12" s="208">
        <v>41678</v>
      </c>
      <c r="B12" s="107" t="s">
        <v>257</v>
      </c>
      <c r="C12" s="223">
        <v>18900000</v>
      </c>
      <c r="D12" s="224"/>
      <c r="E12" s="254">
        <f>E11+C12-D12</f>
        <v>41990435</v>
      </c>
      <c r="F12" s="135"/>
      <c r="G12" s="25"/>
      <c r="H12" s="42"/>
      <c r="I12" s="42">
        <f>G12*H12</f>
        <v>0</v>
      </c>
    </row>
    <row r="13" spans="1:9" s="206" customFormat="1" ht="12.75">
      <c r="A13" s="208">
        <v>41678</v>
      </c>
      <c r="B13" s="212" t="s">
        <v>278</v>
      </c>
      <c r="C13" s="223"/>
      <c r="D13" s="224">
        <v>9000000</v>
      </c>
      <c r="E13" s="245">
        <f>E12+C13-D13</f>
        <v>32990435</v>
      </c>
      <c r="F13" s="275" t="s">
        <v>277</v>
      </c>
      <c r="G13" s="221"/>
      <c r="H13" s="222"/>
      <c r="I13" s="42">
        <f aca="true" t="shared" si="0" ref="I13:I20">G13*H13</f>
        <v>0</v>
      </c>
    </row>
    <row r="14" spans="1:9" s="206" customFormat="1" ht="12.75">
      <c r="A14" s="208">
        <v>41678</v>
      </c>
      <c r="B14" s="212" t="s">
        <v>259</v>
      </c>
      <c r="C14" s="223"/>
      <c r="D14" s="224">
        <v>2000000</v>
      </c>
      <c r="E14" s="245">
        <f>E13+C14-D14</f>
        <v>30990435</v>
      </c>
      <c r="F14" s="16"/>
      <c r="G14" s="221"/>
      <c r="H14" s="222"/>
      <c r="I14" s="42">
        <f t="shared" si="0"/>
        <v>0</v>
      </c>
    </row>
    <row r="15" spans="1:9" s="206" customFormat="1" ht="12.75">
      <c r="A15" s="208">
        <v>41678</v>
      </c>
      <c r="B15" s="212" t="s">
        <v>260</v>
      </c>
      <c r="C15" s="223"/>
      <c r="D15" s="224">
        <v>400000</v>
      </c>
      <c r="E15" s="245">
        <f aca="true" t="shared" si="1" ref="E15:E20">E14+C15-D15</f>
        <v>30590435</v>
      </c>
      <c r="F15" s="116"/>
      <c r="G15" s="25"/>
      <c r="H15" s="42"/>
      <c r="I15" s="42">
        <f t="shared" si="0"/>
        <v>0</v>
      </c>
    </row>
    <row r="16" spans="1:9" s="206" customFormat="1" ht="12.75">
      <c r="A16" s="208">
        <v>41756</v>
      </c>
      <c r="B16" s="212" t="s">
        <v>279</v>
      </c>
      <c r="C16" s="223"/>
      <c r="D16" s="224">
        <v>1500000</v>
      </c>
      <c r="E16" s="245">
        <f t="shared" si="1"/>
        <v>29090435</v>
      </c>
      <c r="F16" s="275" t="s">
        <v>286</v>
      </c>
      <c r="G16" s="221"/>
      <c r="H16" s="222"/>
      <c r="I16" s="42">
        <f t="shared" si="0"/>
        <v>0</v>
      </c>
    </row>
    <row r="17" spans="1:9" s="206" customFormat="1" ht="12.75">
      <c r="A17" s="208">
        <v>41867</v>
      </c>
      <c r="B17" s="276" t="s">
        <v>282</v>
      </c>
      <c r="C17" s="223">
        <v>1000000</v>
      </c>
      <c r="D17" s="224"/>
      <c r="E17" s="245">
        <f t="shared" si="1"/>
        <v>30090435</v>
      </c>
      <c r="F17" s="16"/>
      <c r="G17" s="221"/>
      <c r="H17" s="222"/>
      <c r="I17" s="42"/>
    </row>
    <row r="18" spans="1:9" s="206" customFormat="1" ht="12.75">
      <c r="A18" s="277" t="s">
        <v>281</v>
      </c>
      <c r="B18" s="212" t="s">
        <v>280</v>
      </c>
      <c r="C18" s="223"/>
      <c r="D18" s="224">
        <v>1000000</v>
      </c>
      <c r="E18" s="245">
        <f t="shared" si="1"/>
        <v>29090435</v>
      </c>
      <c r="F18" s="275" t="s">
        <v>285</v>
      </c>
      <c r="G18" s="221"/>
      <c r="H18" s="222"/>
      <c r="I18" s="42">
        <f t="shared" si="0"/>
        <v>0</v>
      </c>
    </row>
    <row r="19" spans="1:9" s="206" customFormat="1" ht="12.75">
      <c r="A19" s="208">
        <v>41963</v>
      </c>
      <c r="B19" s="212" t="s">
        <v>283</v>
      </c>
      <c r="C19" s="223"/>
      <c r="D19" s="224">
        <v>2000000</v>
      </c>
      <c r="E19" s="245">
        <f t="shared" si="1"/>
        <v>27090435</v>
      </c>
      <c r="F19" s="16"/>
      <c r="G19" s="221"/>
      <c r="H19" s="222"/>
      <c r="I19" s="42">
        <f t="shared" si="0"/>
        <v>0</v>
      </c>
    </row>
    <row r="20" spans="1:9" s="206" customFormat="1" ht="12.75">
      <c r="A20" s="208">
        <v>41988</v>
      </c>
      <c r="B20" s="212" t="s">
        <v>284</v>
      </c>
      <c r="C20" s="223">
        <v>1000000</v>
      </c>
      <c r="D20" s="224"/>
      <c r="E20" s="245">
        <f t="shared" si="1"/>
        <v>28090435</v>
      </c>
      <c r="F20" s="16"/>
      <c r="G20" s="221"/>
      <c r="H20" s="222"/>
      <c r="I20" s="42">
        <f t="shared" si="0"/>
        <v>0</v>
      </c>
    </row>
    <row r="21" spans="1:9" s="206" customFormat="1" ht="12.75">
      <c r="A21" s="271"/>
      <c r="B21" s="272" t="s">
        <v>270</v>
      </c>
      <c r="C21" s="265">
        <f>SUM(C12:C20)</f>
        <v>20900000</v>
      </c>
      <c r="D21" s="265">
        <f>SUM(D9:D20)</f>
        <v>15900000</v>
      </c>
      <c r="E21" s="265">
        <f>E11+C21-D21</f>
        <v>28090435</v>
      </c>
      <c r="F21" s="266"/>
      <c r="G21" s="273">
        <f>SUM(G12:G20)</f>
        <v>0</v>
      </c>
      <c r="H21" s="265"/>
      <c r="I21" s="265"/>
    </row>
    <row r="23" ht="12.75">
      <c r="E23" s="15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B35" sqref="B35"/>
    </sheetView>
  </sheetViews>
  <sheetFormatPr defaultColWidth="9.140625" defaultRowHeight="12.75"/>
  <cols>
    <col min="1" max="1" width="14.7109375" style="0" customWidth="1"/>
    <col min="2" max="2" width="67.140625" style="27" customWidth="1"/>
    <col min="3" max="3" width="14.00390625" style="27" customWidth="1"/>
    <col min="4" max="4" width="14.00390625" style="0" customWidth="1"/>
    <col min="5" max="5" width="14.8515625" style="0" customWidth="1"/>
    <col min="6" max="6" width="37.00390625" style="0" customWidth="1"/>
    <col min="7" max="7" width="15.8515625" style="0" customWidth="1"/>
    <col min="8" max="8" width="11.140625" style="0" customWidth="1"/>
    <col min="9" max="9" width="12.140625" style="0" bestFit="1" customWidth="1"/>
    <col min="10" max="10" width="11.00390625" style="0" customWidth="1"/>
    <col min="11" max="11" width="13.57421875" style="0" customWidth="1"/>
    <col min="12" max="12" width="12.421875" style="0" customWidth="1"/>
  </cols>
  <sheetData>
    <row r="1" spans="1:5" ht="12.75">
      <c r="A1" s="31"/>
      <c r="B1" s="31" t="s">
        <v>264</v>
      </c>
      <c r="C1" s="23"/>
      <c r="E1" s="31" t="s">
        <v>265</v>
      </c>
    </row>
    <row r="2" spans="1:8" ht="12.75">
      <c r="A2" s="53" t="s">
        <v>34</v>
      </c>
      <c r="B2" s="54" t="s">
        <v>47</v>
      </c>
      <c r="D2" s="53" t="s">
        <v>49</v>
      </c>
      <c r="E2" s="59" t="s">
        <v>47</v>
      </c>
      <c r="F2" s="54"/>
      <c r="H2" s="65"/>
    </row>
    <row r="3" spans="1:8" ht="12.75">
      <c r="A3" s="55" t="s">
        <v>44</v>
      </c>
      <c r="B3" s="56" t="s">
        <v>48</v>
      </c>
      <c r="D3" s="55" t="s">
        <v>44</v>
      </c>
      <c r="E3" s="60" t="s">
        <v>50</v>
      </c>
      <c r="F3" s="61"/>
      <c r="H3" s="65"/>
    </row>
    <row r="4" spans="1:8" ht="12.75">
      <c r="A4" s="57" t="s">
        <v>266</v>
      </c>
      <c r="B4" s="58" t="s">
        <v>46</v>
      </c>
      <c r="D4" s="55" t="s">
        <v>51</v>
      </c>
      <c r="E4" s="60" t="s">
        <v>52</v>
      </c>
      <c r="F4" s="61"/>
      <c r="H4" s="65"/>
    </row>
    <row r="5" spans="4:8" ht="12.75">
      <c r="D5" s="55" t="s">
        <v>53</v>
      </c>
      <c r="E5" s="60" t="s">
        <v>54</v>
      </c>
      <c r="F5" s="61"/>
      <c r="H5" s="65"/>
    </row>
    <row r="6" spans="4:8" ht="12.75">
      <c r="D6" s="57" t="s">
        <v>266</v>
      </c>
      <c r="E6" s="62" t="s">
        <v>46</v>
      </c>
      <c r="F6" s="64"/>
      <c r="H6" s="65"/>
    </row>
    <row r="7" spans="1:2" ht="12.75">
      <c r="A7" s="1" t="s">
        <v>268</v>
      </c>
      <c r="B7" s="23"/>
    </row>
    <row r="8" spans="1:2" ht="12.75">
      <c r="A8" s="283" t="s">
        <v>288</v>
      </c>
      <c r="B8" s="285">
        <v>42369</v>
      </c>
    </row>
    <row r="9" spans="1:2" ht="12.75">
      <c r="A9" s="284" t="s">
        <v>276</v>
      </c>
      <c r="B9" s="286">
        <v>42404</v>
      </c>
    </row>
    <row r="10" spans="1:8" ht="12.75">
      <c r="A10" s="2" t="s">
        <v>231</v>
      </c>
      <c r="B10" s="2" t="s">
        <v>232</v>
      </c>
      <c r="C10" s="49" t="s">
        <v>36</v>
      </c>
      <c r="D10" s="45" t="s">
        <v>37</v>
      </c>
      <c r="E10" s="244" t="s">
        <v>267</v>
      </c>
      <c r="F10" s="2" t="s">
        <v>269</v>
      </c>
      <c r="G10" s="2" t="s">
        <v>229</v>
      </c>
      <c r="H10" s="2" t="s">
        <v>233</v>
      </c>
    </row>
    <row r="11" spans="1:8" ht="12.75">
      <c r="A11" s="282"/>
      <c r="B11" s="280" t="s">
        <v>290</v>
      </c>
      <c r="C11" s="247"/>
      <c r="D11" s="248"/>
      <c r="E11" s="287">
        <f>'2014 final'!E21</f>
        <v>28090435</v>
      </c>
      <c r="F11" s="249"/>
      <c r="G11" s="250"/>
      <c r="H11" s="251"/>
    </row>
    <row r="12" spans="1:12" ht="12.75">
      <c r="A12" s="281">
        <v>42012</v>
      </c>
      <c r="B12" s="289" t="s">
        <v>287</v>
      </c>
      <c r="C12" s="252"/>
      <c r="D12" s="253">
        <v>1500000</v>
      </c>
      <c r="E12" s="254">
        <f>E11+C12-D12</f>
        <v>26590435</v>
      </c>
      <c r="F12" s="275" t="s">
        <v>307</v>
      </c>
      <c r="G12" s="255"/>
      <c r="H12" s="255"/>
      <c r="L12" s="151"/>
    </row>
    <row r="13" spans="1:8" ht="12.75">
      <c r="A13" s="278">
        <v>42043</v>
      </c>
      <c r="B13" s="290" t="s">
        <v>289</v>
      </c>
      <c r="C13" s="51">
        <v>2386000</v>
      </c>
      <c r="D13" s="47"/>
      <c r="E13" s="245">
        <f aca="true" t="shared" si="0" ref="E13:E27">E12+C13-D13</f>
        <v>28976435</v>
      </c>
      <c r="F13" s="275" t="s">
        <v>306</v>
      </c>
      <c r="G13" s="110"/>
      <c r="H13" s="110"/>
    </row>
    <row r="14" spans="1:8" ht="12.75">
      <c r="A14" s="278"/>
      <c r="B14" s="290" t="s">
        <v>294</v>
      </c>
      <c r="C14" s="51"/>
      <c r="D14" s="47">
        <v>20000000</v>
      </c>
      <c r="E14" s="245">
        <f t="shared" si="0"/>
        <v>8976435</v>
      </c>
      <c r="F14" s="114"/>
      <c r="G14" s="110"/>
      <c r="H14" s="110"/>
    </row>
    <row r="15" spans="1:8" ht="12.75">
      <c r="A15" s="278"/>
      <c r="B15" s="290" t="s">
        <v>295</v>
      </c>
      <c r="C15" s="51"/>
      <c r="D15" s="47">
        <v>1000000</v>
      </c>
      <c r="E15" s="245">
        <f t="shared" si="0"/>
        <v>7976435</v>
      </c>
      <c r="F15" s="114"/>
      <c r="G15" s="110"/>
      <c r="H15" s="110"/>
    </row>
    <row r="16" spans="1:8" ht="12.75">
      <c r="A16" s="278"/>
      <c r="B16" s="290" t="s">
        <v>291</v>
      </c>
      <c r="C16" s="51"/>
      <c r="D16" s="47">
        <v>1000000</v>
      </c>
      <c r="E16" s="245">
        <f t="shared" si="0"/>
        <v>6976435</v>
      </c>
      <c r="F16" s="114"/>
      <c r="G16" s="110"/>
      <c r="H16" s="110"/>
    </row>
    <row r="17" spans="1:8" s="199" customFormat="1" ht="12" customHeight="1">
      <c r="A17" s="278"/>
      <c r="B17" s="290" t="s">
        <v>296</v>
      </c>
      <c r="C17" s="51"/>
      <c r="D17" s="47">
        <v>1000000</v>
      </c>
      <c r="E17" s="245">
        <f>E16+C17-D17</f>
        <v>5976435</v>
      </c>
      <c r="F17" s="114"/>
      <c r="G17" s="110"/>
      <c r="H17" s="110"/>
    </row>
    <row r="18" spans="1:8" s="206" customFormat="1" ht="12.75">
      <c r="A18" s="278"/>
      <c r="B18" s="290" t="s">
        <v>297</v>
      </c>
      <c r="C18" s="51"/>
      <c r="D18" s="47">
        <v>5000000</v>
      </c>
      <c r="E18" s="245">
        <f t="shared" si="0"/>
        <v>976435</v>
      </c>
      <c r="F18" s="114"/>
      <c r="G18" s="110"/>
      <c r="H18" s="110"/>
    </row>
    <row r="19" spans="1:8" s="206" customFormat="1" ht="12.75">
      <c r="A19" s="278"/>
      <c r="B19" s="290" t="s">
        <v>308</v>
      </c>
      <c r="C19" s="51">
        <v>12800000</v>
      </c>
      <c r="D19" s="47"/>
      <c r="E19" s="245">
        <f t="shared" si="0"/>
        <v>13776435</v>
      </c>
      <c r="F19" s="114"/>
      <c r="G19" s="110"/>
      <c r="H19" s="110"/>
    </row>
    <row r="20" spans="1:8" s="206" customFormat="1" ht="12.75">
      <c r="A20" s="278" t="s">
        <v>292</v>
      </c>
      <c r="B20" s="290" t="s">
        <v>298</v>
      </c>
      <c r="C20" s="51"/>
      <c r="D20" s="47">
        <v>1700000</v>
      </c>
      <c r="E20" s="245">
        <f t="shared" si="0"/>
        <v>12076435</v>
      </c>
      <c r="F20" s="114"/>
      <c r="G20" s="110"/>
      <c r="H20" s="110"/>
    </row>
    <row r="21" spans="1:8" s="206" customFormat="1" ht="12.75">
      <c r="A21" s="278" t="s">
        <v>293</v>
      </c>
      <c r="B21" s="290" t="s">
        <v>299</v>
      </c>
      <c r="C21" s="51"/>
      <c r="D21" s="47">
        <v>1700000</v>
      </c>
      <c r="E21" s="245">
        <f t="shared" si="0"/>
        <v>10376435</v>
      </c>
      <c r="F21" s="114"/>
      <c r="G21" s="110"/>
      <c r="H21" s="110"/>
    </row>
    <row r="22" spans="1:8" s="206" customFormat="1" ht="12.75">
      <c r="A22" s="278">
        <v>42300</v>
      </c>
      <c r="B22" s="290" t="s">
        <v>304</v>
      </c>
      <c r="C22" s="51"/>
      <c r="D22" s="47">
        <v>1700000</v>
      </c>
      <c r="E22" s="245">
        <f t="shared" si="0"/>
        <v>8676435</v>
      </c>
      <c r="F22" s="114"/>
      <c r="G22" s="110"/>
      <c r="H22" s="110"/>
    </row>
    <row r="23" spans="1:8" s="206" customFormat="1" ht="12.75">
      <c r="A23" s="278">
        <v>42331</v>
      </c>
      <c r="B23" s="290" t="s">
        <v>305</v>
      </c>
      <c r="C23" s="51"/>
      <c r="D23" s="47">
        <v>1800000</v>
      </c>
      <c r="E23" s="245">
        <f t="shared" si="0"/>
        <v>6876435</v>
      </c>
      <c r="F23" s="114"/>
      <c r="G23" s="110"/>
      <c r="H23" s="110"/>
    </row>
    <row r="24" spans="1:8" s="206" customFormat="1" ht="12.75">
      <c r="A24" s="278">
        <v>42326</v>
      </c>
      <c r="B24" s="290" t="s">
        <v>300</v>
      </c>
      <c r="C24" s="51"/>
      <c r="D24" s="47">
        <v>2000000</v>
      </c>
      <c r="E24" s="245">
        <f t="shared" si="0"/>
        <v>4876435</v>
      </c>
      <c r="F24" s="114"/>
      <c r="G24" s="110"/>
      <c r="H24" s="110"/>
    </row>
    <row r="25" spans="1:8" s="206" customFormat="1" ht="12.75">
      <c r="A25" s="278">
        <v>42315</v>
      </c>
      <c r="B25" s="290" t="s">
        <v>301</v>
      </c>
      <c r="C25" s="51">
        <v>1000000</v>
      </c>
      <c r="D25" s="47"/>
      <c r="E25" s="245">
        <f t="shared" si="0"/>
        <v>5876435</v>
      </c>
      <c r="F25" s="114"/>
      <c r="G25" s="110"/>
      <c r="H25" s="110"/>
    </row>
    <row r="26" spans="1:8" s="206" customFormat="1" ht="12.75">
      <c r="A26" s="278"/>
      <c r="B26" s="290" t="s">
        <v>302</v>
      </c>
      <c r="C26" s="51">
        <v>1220000</v>
      </c>
      <c r="D26" s="47"/>
      <c r="E26" s="245">
        <f t="shared" si="0"/>
        <v>7096435</v>
      </c>
      <c r="F26" s="114"/>
      <c r="G26" s="110"/>
      <c r="H26" s="110"/>
    </row>
    <row r="27" spans="1:8" s="206" customFormat="1" ht="12.75">
      <c r="A27" s="278"/>
      <c r="B27" s="290" t="s">
        <v>303</v>
      </c>
      <c r="C27" s="51">
        <v>620000</v>
      </c>
      <c r="D27" s="47"/>
      <c r="E27" s="245">
        <f t="shared" si="0"/>
        <v>7716435</v>
      </c>
      <c r="F27" s="114"/>
      <c r="G27" s="110"/>
      <c r="H27" s="110"/>
    </row>
    <row r="28" spans="1:8" s="206" customFormat="1" ht="12.75">
      <c r="A28" s="279"/>
      <c r="B28" s="256"/>
      <c r="C28" s="257"/>
      <c r="D28" s="258"/>
      <c r="E28" s="291"/>
      <c r="F28" s="259"/>
      <c r="G28" s="260"/>
      <c r="H28" s="261"/>
    </row>
    <row r="29" spans="1:8" s="206" customFormat="1" ht="12.75">
      <c r="A29" s="262"/>
      <c r="B29" s="263" t="s">
        <v>270</v>
      </c>
      <c r="C29" s="264">
        <f>SUM(C12:C28)</f>
        <v>18026000</v>
      </c>
      <c r="D29" s="264">
        <f>SUM(D12:D28)</f>
        <v>38400000</v>
      </c>
      <c r="E29" s="265">
        <f>E11+C29-D29</f>
        <v>7716435</v>
      </c>
      <c r="F29" s="266"/>
      <c r="G29" s="267">
        <f>SUM(G12:G28)</f>
        <v>0</v>
      </c>
      <c r="H29" s="264"/>
    </row>
    <row r="30" spans="5:8" ht="12.75">
      <c r="E30" s="242"/>
      <c r="F30" s="4"/>
      <c r="G30" s="3"/>
      <c r="H30" s="3"/>
    </row>
    <row r="31" spans="6:8" ht="12.75">
      <c r="F31" s="4"/>
      <c r="G31" s="4"/>
      <c r="H31" s="4"/>
    </row>
    <row r="32" spans="1:8" ht="12.75">
      <c r="A32" s="135"/>
      <c r="B32" s="288"/>
      <c r="F32" s="4"/>
      <c r="G32" s="4"/>
      <c r="H32" s="4"/>
    </row>
    <row r="33" spans="2:8" ht="12.75">
      <c r="B33" s="288"/>
      <c r="F33" s="4"/>
      <c r="G33" s="4"/>
      <c r="H33" s="4"/>
    </row>
    <row r="34" spans="6:8" ht="12.75">
      <c r="F34" s="4"/>
      <c r="G34" s="4"/>
      <c r="H34" s="4"/>
    </row>
    <row r="35" spans="6:8" ht="12.75">
      <c r="F35" s="4"/>
      <c r="G35" s="4"/>
      <c r="H35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14.7109375" style="0" customWidth="1"/>
    <col min="2" max="2" width="67.140625" style="27" customWidth="1"/>
    <col min="3" max="3" width="14.00390625" style="27" customWidth="1"/>
    <col min="4" max="4" width="14.00390625" style="0" customWidth="1"/>
    <col min="5" max="5" width="14.8515625" style="0" customWidth="1"/>
    <col min="6" max="6" width="37.00390625" style="0" customWidth="1"/>
    <col min="7" max="7" width="15.8515625" style="0" customWidth="1"/>
    <col min="8" max="8" width="11.140625" style="0" customWidth="1"/>
    <col min="9" max="9" width="12.140625" style="0" bestFit="1" customWidth="1"/>
    <col min="10" max="10" width="11.00390625" style="0" customWidth="1"/>
    <col min="11" max="11" width="13.57421875" style="0" customWidth="1"/>
    <col min="12" max="12" width="12.421875" style="0" customWidth="1"/>
  </cols>
  <sheetData>
    <row r="1" spans="1:5" ht="12.75">
      <c r="A1" s="31"/>
      <c r="B1" s="31" t="s">
        <v>264</v>
      </c>
      <c r="C1" s="23"/>
      <c r="E1" s="31" t="s">
        <v>265</v>
      </c>
    </row>
    <row r="2" spans="1:8" ht="12.75">
      <c r="A2" s="53" t="s">
        <v>34</v>
      </c>
      <c r="B2" s="54" t="s">
        <v>47</v>
      </c>
      <c r="D2" s="53" t="s">
        <v>49</v>
      </c>
      <c r="E2" s="59" t="s">
        <v>47</v>
      </c>
      <c r="F2" s="54"/>
      <c r="H2" s="65"/>
    </row>
    <row r="3" spans="1:8" ht="12.75">
      <c r="A3" s="55" t="s">
        <v>44</v>
      </c>
      <c r="B3" s="56" t="s">
        <v>48</v>
      </c>
      <c r="D3" s="55" t="s">
        <v>44</v>
      </c>
      <c r="E3" s="60" t="s">
        <v>50</v>
      </c>
      <c r="F3" s="61"/>
      <c r="H3" s="65"/>
    </row>
    <row r="4" spans="1:8" ht="12.75">
      <c r="A4" s="57" t="s">
        <v>266</v>
      </c>
      <c r="B4" s="58" t="s">
        <v>46</v>
      </c>
      <c r="D4" s="55" t="s">
        <v>51</v>
      </c>
      <c r="E4" s="60" t="s">
        <v>52</v>
      </c>
      <c r="F4" s="61"/>
      <c r="H4" s="65"/>
    </row>
    <row r="5" spans="4:8" ht="12.75">
      <c r="D5" s="55" t="s">
        <v>53</v>
      </c>
      <c r="E5" s="60" t="s">
        <v>54</v>
      </c>
      <c r="F5" s="61"/>
      <c r="H5" s="65"/>
    </row>
    <row r="6" spans="4:8" ht="12.75">
      <c r="D6" s="57" t="s">
        <v>266</v>
      </c>
      <c r="E6" s="62" t="s">
        <v>46</v>
      </c>
      <c r="F6" s="64"/>
      <c r="H6" s="65"/>
    </row>
    <row r="7" spans="1:2" ht="12.75">
      <c r="A7" s="1" t="s">
        <v>268</v>
      </c>
      <c r="B7" s="23"/>
    </row>
    <row r="8" spans="1:2" ht="12.75">
      <c r="A8" s="283" t="s">
        <v>288</v>
      </c>
      <c r="B8" s="285">
        <v>42735</v>
      </c>
    </row>
    <row r="9" spans="1:2" ht="12.75">
      <c r="A9" s="284" t="s">
        <v>276</v>
      </c>
      <c r="B9" s="286"/>
    </row>
    <row r="10" spans="1:8" ht="12.75">
      <c r="A10" s="2" t="s">
        <v>231</v>
      </c>
      <c r="B10" s="2" t="s">
        <v>232</v>
      </c>
      <c r="C10" s="49" t="s">
        <v>36</v>
      </c>
      <c r="D10" s="45" t="s">
        <v>37</v>
      </c>
      <c r="E10" s="244" t="s">
        <v>267</v>
      </c>
      <c r="F10" s="2" t="s">
        <v>269</v>
      </c>
      <c r="G10" s="2" t="s">
        <v>229</v>
      </c>
      <c r="H10" s="2" t="s">
        <v>233</v>
      </c>
    </row>
    <row r="11" spans="1:8" ht="12.75">
      <c r="A11" s="282"/>
      <c r="B11" s="280" t="s">
        <v>309</v>
      </c>
      <c r="C11" s="247"/>
      <c r="D11" s="248"/>
      <c r="E11" s="287">
        <f>'2015'!E29</f>
        <v>7716435</v>
      </c>
      <c r="F11" s="249"/>
      <c r="G11" s="250"/>
      <c r="H11" s="251"/>
    </row>
    <row r="12" spans="1:12" ht="12.75">
      <c r="A12" s="281"/>
      <c r="B12" s="289"/>
      <c r="C12" s="252"/>
      <c r="D12" s="253"/>
      <c r="E12" s="254">
        <f>E11+C12-D12</f>
        <v>7716435</v>
      </c>
      <c r="F12" s="275"/>
      <c r="G12" s="255"/>
      <c r="H12" s="255"/>
      <c r="L12" s="151"/>
    </row>
    <row r="13" spans="1:8" ht="12.75">
      <c r="A13" s="278"/>
      <c r="B13" s="290"/>
      <c r="C13" s="51"/>
      <c r="D13" s="47"/>
      <c r="E13" s="245">
        <f aca="true" t="shared" si="0" ref="E13:E27">E12+C13-D13</f>
        <v>7716435</v>
      </c>
      <c r="F13" s="275"/>
      <c r="G13" s="110"/>
      <c r="H13" s="110"/>
    </row>
    <row r="14" spans="1:8" ht="12.75">
      <c r="A14" s="278"/>
      <c r="B14" s="290"/>
      <c r="C14" s="51"/>
      <c r="D14" s="47"/>
      <c r="E14" s="245">
        <f t="shared" si="0"/>
        <v>7716435</v>
      </c>
      <c r="F14" s="114"/>
      <c r="G14" s="110"/>
      <c r="H14" s="110"/>
    </row>
    <row r="15" spans="1:8" ht="12.75">
      <c r="A15" s="278"/>
      <c r="B15" s="290"/>
      <c r="C15" s="51"/>
      <c r="D15" s="47"/>
      <c r="E15" s="245">
        <f t="shared" si="0"/>
        <v>7716435</v>
      </c>
      <c r="F15" s="114"/>
      <c r="G15" s="110"/>
      <c r="H15" s="110"/>
    </row>
    <row r="16" spans="1:8" ht="12.75">
      <c r="A16" s="278"/>
      <c r="B16" s="290"/>
      <c r="C16" s="51"/>
      <c r="D16" s="47"/>
      <c r="E16" s="245">
        <f t="shared" si="0"/>
        <v>7716435</v>
      </c>
      <c r="F16" s="114"/>
      <c r="G16" s="110"/>
      <c r="H16" s="110"/>
    </row>
    <row r="17" spans="1:8" s="199" customFormat="1" ht="12" customHeight="1">
      <c r="A17" s="278"/>
      <c r="B17" s="290"/>
      <c r="C17" s="51"/>
      <c r="D17" s="47"/>
      <c r="E17" s="245">
        <f>E16+C17-D17</f>
        <v>7716435</v>
      </c>
      <c r="F17" s="114"/>
      <c r="G17" s="110"/>
      <c r="H17" s="110"/>
    </row>
    <row r="18" spans="1:8" s="206" customFormat="1" ht="12.75">
      <c r="A18" s="278"/>
      <c r="B18" s="290"/>
      <c r="C18" s="51"/>
      <c r="D18" s="47"/>
      <c r="E18" s="245">
        <f t="shared" si="0"/>
        <v>7716435</v>
      </c>
      <c r="F18" s="114"/>
      <c r="G18" s="110"/>
      <c r="H18" s="110"/>
    </row>
    <row r="19" spans="1:8" s="206" customFormat="1" ht="12.75">
      <c r="A19" s="278"/>
      <c r="B19" s="290"/>
      <c r="C19" s="51"/>
      <c r="D19" s="47"/>
      <c r="E19" s="245">
        <f t="shared" si="0"/>
        <v>7716435</v>
      </c>
      <c r="F19" s="114"/>
      <c r="G19" s="110"/>
      <c r="H19" s="110"/>
    </row>
    <row r="20" spans="1:8" s="206" customFormat="1" ht="12.75">
      <c r="A20" s="278"/>
      <c r="B20" s="290"/>
      <c r="C20" s="51"/>
      <c r="D20" s="47"/>
      <c r="E20" s="245">
        <f t="shared" si="0"/>
        <v>7716435</v>
      </c>
      <c r="F20" s="114"/>
      <c r="G20" s="110"/>
      <c r="H20" s="110"/>
    </row>
    <row r="21" spans="1:8" s="206" customFormat="1" ht="12.75">
      <c r="A21" s="278"/>
      <c r="B21" s="290"/>
      <c r="C21" s="51"/>
      <c r="D21" s="47"/>
      <c r="E21" s="245">
        <f t="shared" si="0"/>
        <v>7716435</v>
      </c>
      <c r="F21" s="114"/>
      <c r="G21" s="110"/>
      <c r="H21" s="110"/>
    </row>
    <row r="22" spans="1:8" s="206" customFormat="1" ht="12.75">
      <c r="A22" s="278"/>
      <c r="B22" s="290"/>
      <c r="C22" s="51"/>
      <c r="D22" s="47"/>
      <c r="E22" s="245">
        <f t="shared" si="0"/>
        <v>7716435</v>
      </c>
      <c r="F22" s="114"/>
      <c r="G22" s="110"/>
      <c r="H22" s="110"/>
    </row>
    <row r="23" spans="1:8" s="206" customFormat="1" ht="12.75">
      <c r="A23" s="278"/>
      <c r="B23" s="290"/>
      <c r="C23" s="51"/>
      <c r="D23" s="47"/>
      <c r="E23" s="245">
        <f t="shared" si="0"/>
        <v>7716435</v>
      </c>
      <c r="F23" s="114"/>
      <c r="G23" s="110"/>
      <c r="H23" s="110"/>
    </row>
    <row r="24" spans="1:8" s="206" customFormat="1" ht="12.75">
      <c r="A24" s="278"/>
      <c r="B24" s="290"/>
      <c r="C24" s="51"/>
      <c r="D24" s="47"/>
      <c r="E24" s="245">
        <f t="shared" si="0"/>
        <v>7716435</v>
      </c>
      <c r="F24" s="114"/>
      <c r="G24" s="110"/>
      <c r="H24" s="110"/>
    </row>
    <row r="25" spans="1:8" s="206" customFormat="1" ht="12.75">
      <c r="A25" s="278"/>
      <c r="B25" s="290"/>
      <c r="C25" s="51"/>
      <c r="D25" s="47"/>
      <c r="E25" s="245">
        <f t="shared" si="0"/>
        <v>7716435</v>
      </c>
      <c r="F25" s="114"/>
      <c r="G25" s="110"/>
      <c r="H25" s="110"/>
    </row>
    <row r="26" spans="1:8" s="206" customFormat="1" ht="12.75">
      <c r="A26" s="278"/>
      <c r="B26" s="290"/>
      <c r="C26" s="51"/>
      <c r="D26" s="47"/>
      <c r="E26" s="245">
        <f t="shared" si="0"/>
        <v>7716435</v>
      </c>
      <c r="F26" s="114"/>
      <c r="G26" s="110"/>
      <c r="H26" s="110"/>
    </row>
    <row r="27" spans="1:8" s="206" customFormat="1" ht="12.75">
      <c r="A27" s="278"/>
      <c r="B27" s="290"/>
      <c r="C27" s="51"/>
      <c r="D27" s="47"/>
      <c r="E27" s="245">
        <f t="shared" si="0"/>
        <v>7716435</v>
      </c>
      <c r="F27" s="114"/>
      <c r="G27" s="110"/>
      <c r="H27" s="110"/>
    </row>
    <row r="28" spans="1:8" s="206" customFormat="1" ht="12.75">
      <c r="A28" s="279"/>
      <c r="B28" s="256"/>
      <c r="C28" s="257"/>
      <c r="D28" s="258"/>
      <c r="E28" s="291"/>
      <c r="F28" s="259"/>
      <c r="G28" s="260"/>
      <c r="H28" s="261"/>
    </row>
    <row r="29" spans="1:8" s="206" customFormat="1" ht="12.75">
      <c r="A29" s="262"/>
      <c r="B29" s="263" t="s">
        <v>270</v>
      </c>
      <c r="C29" s="264">
        <f>SUM(C12:C28)</f>
        <v>0</v>
      </c>
      <c r="D29" s="264">
        <f>SUM(D12:D28)</f>
        <v>0</v>
      </c>
      <c r="E29" s="265">
        <f>E11+C29-D29</f>
        <v>7716435</v>
      </c>
      <c r="F29" s="266"/>
      <c r="G29" s="267">
        <f>SUM(G12:G28)</f>
        <v>0</v>
      </c>
      <c r="H29" s="264"/>
    </row>
    <row r="30" spans="5:8" ht="12.75">
      <c r="E30" s="242"/>
      <c r="F30" s="4"/>
      <c r="G30" s="3"/>
      <c r="H30" s="3"/>
    </row>
    <row r="31" spans="6:8" ht="12.75">
      <c r="F31" s="4"/>
      <c r="G31" s="4"/>
      <c r="H31" s="4"/>
    </row>
    <row r="32" spans="1:8" ht="12.75">
      <c r="A32" s="135"/>
      <c r="B32" s="288"/>
      <c r="F32" s="4"/>
      <c r="G32" s="4"/>
      <c r="H32" s="4"/>
    </row>
    <row r="33" spans="2:8" ht="12.75">
      <c r="B33" s="288"/>
      <c r="F33" s="4"/>
      <c r="G33" s="4"/>
      <c r="H33" s="4"/>
    </row>
    <row r="34" spans="6:8" ht="12.75">
      <c r="F34" s="4"/>
      <c r="G34" s="4"/>
      <c r="H34" s="4"/>
    </row>
    <row r="35" spans="6:8" ht="12.75">
      <c r="F35" s="4"/>
      <c r="G35" s="4"/>
      <c r="H35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3">
      <selection activeCell="B14" sqref="B14"/>
    </sheetView>
  </sheetViews>
  <sheetFormatPr defaultColWidth="9.140625" defaultRowHeight="12.75"/>
  <cols>
    <col min="1" max="1" width="9.28125" style="0" customWidth="1"/>
    <col min="2" max="2" width="33.00390625" style="27" customWidth="1"/>
    <col min="3" max="3" width="6.7109375" style="27" bestFit="1" customWidth="1"/>
    <col min="4" max="4" width="9.57421875" style="0" customWidth="1"/>
    <col min="5" max="5" width="12.00390625" style="0" customWidth="1"/>
    <col min="6" max="6" width="12.57421875" style="0" customWidth="1"/>
    <col min="7" max="7" width="12.7109375" style="0" customWidth="1"/>
    <col min="8" max="8" width="19.140625" style="0" customWidth="1"/>
  </cols>
  <sheetData>
    <row r="1" spans="1:5" ht="12.75">
      <c r="A1" s="31"/>
      <c r="B1" s="31" t="s">
        <v>55</v>
      </c>
      <c r="C1" s="23"/>
      <c r="E1" s="31" t="s">
        <v>56</v>
      </c>
    </row>
    <row r="2" spans="1:8" ht="12.75">
      <c r="A2" s="53" t="s">
        <v>34</v>
      </c>
      <c r="B2" s="54" t="s">
        <v>47</v>
      </c>
      <c r="D2" s="53" t="s">
        <v>49</v>
      </c>
      <c r="E2" s="59" t="s">
        <v>47</v>
      </c>
      <c r="F2" s="59"/>
      <c r="G2" s="54"/>
      <c r="H2" s="65"/>
    </row>
    <row r="3" spans="1:8" ht="12.75">
      <c r="A3" s="55" t="s">
        <v>44</v>
      </c>
      <c r="B3" s="56" t="s">
        <v>48</v>
      </c>
      <c r="D3" s="55" t="s">
        <v>44</v>
      </c>
      <c r="E3" s="60" t="s">
        <v>50</v>
      </c>
      <c r="F3" s="60"/>
      <c r="G3" s="61"/>
      <c r="H3" s="65"/>
    </row>
    <row r="4" spans="1:8" ht="12.75">
      <c r="A4" s="57" t="s">
        <v>45</v>
      </c>
      <c r="B4" s="58" t="s">
        <v>46</v>
      </c>
      <c r="D4" s="55" t="s">
        <v>51</v>
      </c>
      <c r="E4" s="60" t="s">
        <v>52</v>
      </c>
      <c r="F4" s="60"/>
      <c r="G4" s="61"/>
      <c r="H4" s="65"/>
    </row>
    <row r="5" spans="4:8" ht="12.75">
      <c r="D5" s="55" t="s">
        <v>53</v>
      </c>
      <c r="E5" s="60" t="s">
        <v>54</v>
      </c>
      <c r="F5" s="60"/>
      <c r="G5" s="61"/>
      <c r="H5" s="65"/>
    </row>
    <row r="6" spans="4:8" ht="12.75">
      <c r="D6" s="57" t="s">
        <v>45</v>
      </c>
      <c r="E6" s="62" t="s">
        <v>46</v>
      </c>
      <c r="F6" s="63"/>
      <c r="G6" s="64"/>
      <c r="H6" s="65"/>
    </row>
    <row r="7" spans="1:2" ht="12.75">
      <c r="A7" s="1" t="s">
        <v>0</v>
      </c>
      <c r="B7" s="23"/>
    </row>
    <row r="8" spans="1:2" ht="12.75">
      <c r="A8" t="s">
        <v>88</v>
      </c>
      <c r="B8" s="66">
        <v>38760</v>
      </c>
    </row>
    <row r="9" ht="12.75"/>
    <row r="10" spans="1:8" ht="12.75">
      <c r="A10" s="2" t="s">
        <v>1</v>
      </c>
      <c r="B10" s="2" t="s">
        <v>40</v>
      </c>
      <c r="C10" s="2" t="s">
        <v>41</v>
      </c>
      <c r="D10" s="2" t="s">
        <v>42</v>
      </c>
      <c r="E10" s="2" t="s">
        <v>43</v>
      </c>
      <c r="F10" s="49" t="s">
        <v>36</v>
      </c>
      <c r="G10" s="45" t="s">
        <v>37</v>
      </c>
      <c r="H10" s="2" t="s">
        <v>57</v>
      </c>
    </row>
    <row r="11" spans="1:8" ht="12.75">
      <c r="A11" s="66">
        <v>39053</v>
      </c>
      <c r="B11" s="32" t="s">
        <v>64</v>
      </c>
      <c r="C11" s="24"/>
      <c r="D11" s="13"/>
      <c r="E11" s="13"/>
      <c r="F11" s="50"/>
      <c r="G11" s="46"/>
      <c r="H11" s="13"/>
    </row>
    <row r="12" spans="1:8" ht="12.75">
      <c r="A12" s="15"/>
      <c r="B12" s="33"/>
      <c r="C12" s="25" t="s">
        <v>38</v>
      </c>
      <c r="D12" s="17">
        <v>14026</v>
      </c>
      <c r="E12" s="42">
        <f>'16nov06'!D31</f>
        <v>100</v>
      </c>
      <c r="F12" s="51">
        <f>D12*E12</f>
        <v>1402600</v>
      </c>
      <c r="G12" s="47"/>
      <c r="H12" s="16"/>
    </row>
    <row r="13" spans="1:8" ht="12.75">
      <c r="A13" s="18"/>
      <c r="B13" s="33"/>
      <c r="C13" s="25" t="s">
        <v>4</v>
      </c>
      <c r="D13" s="17">
        <v>21224</v>
      </c>
      <c r="E13" s="42">
        <f>'16nov06'!D32</f>
        <v>10</v>
      </c>
      <c r="F13" s="51">
        <f>D13*E13</f>
        <v>212240</v>
      </c>
      <c r="G13" s="47"/>
      <c r="H13" s="16"/>
    </row>
    <row r="14" spans="1:8" ht="12.75">
      <c r="A14" s="18"/>
      <c r="B14" s="33"/>
      <c r="C14" s="25" t="s">
        <v>5</v>
      </c>
      <c r="D14" s="17">
        <v>16082</v>
      </c>
      <c r="E14" s="42">
        <f>'16nov06'!D33</f>
        <v>100</v>
      </c>
      <c r="F14" s="51">
        <f>D14*E14</f>
        <v>1608200</v>
      </c>
      <c r="G14" s="47"/>
      <c r="H14" s="16"/>
    </row>
    <row r="15" spans="1:8" ht="12.75">
      <c r="A15" s="18"/>
      <c r="B15" s="33"/>
      <c r="C15" s="25" t="s">
        <v>6</v>
      </c>
      <c r="D15" s="16">
        <v>1</v>
      </c>
      <c r="E15" s="42">
        <f>'16nov06'!D34</f>
        <v>2836000</v>
      </c>
      <c r="F15" s="51">
        <f>D15*E15</f>
        <v>2836000</v>
      </c>
      <c r="G15" s="47"/>
      <c r="H15" s="16"/>
    </row>
    <row r="16" spans="1:8" ht="12.75">
      <c r="A16" s="18"/>
      <c r="B16" s="33" t="s">
        <v>63</v>
      </c>
      <c r="C16" s="35"/>
      <c r="D16" s="36"/>
      <c r="E16" s="43"/>
      <c r="F16" s="52">
        <f>SUM(F12:F15)</f>
        <v>6059040</v>
      </c>
      <c r="G16" s="47"/>
      <c r="H16" s="16" t="s">
        <v>58</v>
      </c>
    </row>
    <row r="17" spans="1:8" ht="12.75">
      <c r="A17" s="18"/>
      <c r="B17" s="33"/>
      <c r="C17" s="25"/>
      <c r="D17" s="16"/>
      <c r="E17" s="42"/>
      <c r="F17" s="51"/>
      <c r="G17" s="47"/>
      <c r="H17" s="16"/>
    </row>
    <row r="18" spans="1:8" ht="12.75">
      <c r="A18" s="18" t="s">
        <v>60</v>
      </c>
      <c r="B18" s="33" t="s">
        <v>59</v>
      </c>
      <c r="C18" s="25" t="s">
        <v>38</v>
      </c>
      <c r="D18" s="42">
        <v>13661</v>
      </c>
      <c r="E18" s="42">
        <v>50</v>
      </c>
      <c r="F18" s="51">
        <f>D18*E18</f>
        <v>683050</v>
      </c>
      <c r="G18" s="47"/>
      <c r="H18" s="16" t="s">
        <v>61</v>
      </c>
    </row>
    <row r="19" spans="1:8" ht="12.75">
      <c r="A19" s="18" t="s">
        <v>60</v>
      </c>
      <c r="B19" s="33" t="s">
        <v>59</v>
      </c>
      <c r="C19" s="25" t="s">
        <v>5</v>
      </c>
      <c r="D19" s="42">
        <v>16075</v>
      </c>
      <c r="E19" s="42">
        <v>60</v>
      </c>
      <c r="F19" s="51">
        <f>D19*E19</f>
        <v>964500</v>
      </c>
      <c r="G19" s="47"/>
      <c r="H19" s="16" t="s">
        <v>61</v>
      </c>
    </row>
    <row r="20" spans="1:8" ht="12.75">
      <c r="A20" s="18"/>
      <c r="B20" s="33"/>
      <c r="C20" s="25"/>
      <c r="D20" s="42"/>
      <c r="E20" s="42"/>
      <c r="F20" s="51">
        <f aca="true" t="shared" si="0" ref="F20:F26">D20*E20</f>
        <v>0</v>
      </c>
      <c r="G20" s="47"/>
      <c r="H20" s="16"/>
    </row>
    <row r="21" spans="1:8" ht="12.75">
      <c r="A21" s="18"/>
      <c r="B21" s="33"/>
      <c r="C21" s="25"/>
      <c r="D21" s="42"/>
      <c r="E21" s="42"/>
      <c r="F21" s="51">
        <f t="shared" si="0"/>
        <v>0</v>
      </c>
      <c r="G21" s="47"/>
      <c r="H21" s="16"/>
    </row>
    <row r="22" spans="1:8" ht="12.75">
      <c r="A22" s="18"/>
      <c r="B22" s="33"/>
      <c r="C22" s="25"/>
      <c r="D22" s="42"/>
      <c r="E22" s="42"/>
      <c r="F22" s="51">
        <f t="shared" si="0"/>
        <v>0</v>
      </c>
      <c r="G22" s="47"/>
      <c r="H22" s="16"/>
    </row>
    <row r="23" spans="1:8" ht="12.75">
      <c r="A23" s="18"/>
      <c r="B23" s="33"/>
      <c r="C23" s="25"/>
      <c r="D23" s="42"/>
      <c r="E23" s="42"/>
      <c r="F23" s="51">
        <f t="shared" si="0"/>
        <v>0</v>
      </c>
      <c r="G23" s="47"/>
      <c r="H23" s="16"/>
    </row>
    <row r="24" spans="1:8" ht="12.75">
      <c r="A24" s="18"/>
      <c r="B24" s="33"/>
      <c r="C24" s="25"/>
      <c r="D24" s="42"/>
      <c r="E24" s="42"/>
      <c r="F24" s="51">
        <f t="shared" si="0"/>
        <v>0</v>
      </c>
      <c r="G24" s="47"/>
      <c r="H24" s="16"/>
    </row>
    <row r="25" spans="1:8" ht="12.75">
      <c r="A25" s="15"/>
      <c r="B25" s="33"/>
      <c r="C25" s="25"/>
      <c r="D25" s="42"/>
      <c r="E25" s="42"/>
      <c r="F25" s="51">
        <f t="shared" si="0"/>
        <v>0</v>
      </c>
      <c r="G25" s="47"/>
      <c r="H25" s="16"/>
    </row>
    <row r="26" spans="1:8" ht="12.75">
      <c r="A26" s="20"/>
      <c r="B26" s="34"/>
      <c r="C26" s="26"/>
      <c r="D26" s="44"/>
      <c r="E26" s="44"/>
      <c r="F26" s="51">
        <f t="shared" si="0"/>
        <v>0</v>
      </c>
      <c r="G26" s="48"/>
      <c r="H26" s="21"/>
    </row>
    <row r="27" spans="1:8" s="1" customFormat="1" ht="12.75">
      <c r="A27" s="40"/>
      <c r="B27" s="41" t="s">
        <v>39</v>
      </c>
      <c r="C27" s="2"/>
      <c r="D27" s="67"/>
      <c r="E27" s="67"/>
      <c r="F27" s="68">
        <f>SUM(F16:F26)</f>
        <v>7706590</v>
      </c>
      <c r="G27" s="69">
        <f>SUM(G16:G26)</f>
        <v>0</v>
      </c>
      <c r="H27" s="40"/>
    </row>
    <row r="28" spans="1:8" ht="12.75">
      <c r="A28" s="37"/>
      <c r="B28" s="38" t="s">
        <v>32</v>
      </c>
      <c r="C28" s="39"/>
      <c r="D28" s="70"/>
      <c r="E28" s="70"/>
      <c r="F28" s="71">
        <f>IF((F27-G27)&gt;0,F27-G27,0)</f>
        <v>7706590</v>
      </c>
      <c r="G28" s="72">
        <f>IF((F27-G27)&lt;0,F27-G27,0)</f>
        <v>0</v>
      </c>
      <c r="H28" s="37"/>
    </row>
    <row r="29" spans="2:7" ht="12.75">
      <c r="B29" s="31"/>
      <c r="F29" s="3"/>
      <c r="G29" s="3"/>
    </row>
    <row r="30" spans="2:7" ht="12.75">
      <c r="B30" s="31"/>
      <c r="F30" s="3"/>
      <c r="G30" s="3"/>
    </row>
    <row r="31" spans="2:7" ht="12.75">
      <c r="B31" s="31"/>
      <c r="F31" s="3"/>
      <c r="G31" s="3"/>
    </row>
    <row r="32" spans="2:7" ht="12.75">
      <c r="B32" s="31"/>
      <c r="F32" s="3"/>
      <c r="G32" s="3"/>
    </row>
    <row r="33" spans="2:7" ht="12.75">
      <c r="B33" s="31"/>
      <c r="F33" s="3"/>
      <c r="G33" s="3"/>
    </row>
    <row r="34" spans="2:7" ht="12.75">
      <c r="B34" s="31"/>
      <c r="F34" s="3"/>
      <c r="G34" s="3"/>
    </row>
    <row r="35" spans="2:7" ht="12.75">
      <c r="B35" s="31"/>
      <c r="F35" s="3"/>
      <c r="G35" s="3"/>
    </row>
    <row r="36" spans="2:7" ht="12.75">
      <c r="B36" s="31"/>
      <c r="F36" s="3"/>
      <c r="G36" s="3"/>
    </row>
    <row r="37" spans="2:7" ht="12.75">
      <c r="B37" s="31"/>
      <c r="F37" s="3"/>
      <c r="G37" s="3"/>
    </row>
    <row r="38" spans="2:7" ht="12.75">
      <c r="B38" s="31"/>
      <c r="F38" s="3"/>
      <c r="G38" s="3"/>
    </row>
    <row r="39" spans="2:7" ht="12.75">
      <c r="B39" s="31"/>
      <c r="F39" s="3"/>
      <c r="G39" s="3"/>
    </row>
    <row r="40" spans="2:7" ht="12.75">
      <c r="B40" s="31"/>
      <c r="F40" s="3"/>
      <c r="G40" s="3"/>
    </row>
    <row r="41" spans="2:7" ht="12.75">
      <c r="B41" s="31"/>
      <c r="F41" s="3"/>
      <c r="G41" s="3"/>
    </row>
    <row r="42" spans="2:7" ht="12.75">
      <c r="B42" s="31"/>
      <c r="F42" s="3"/>
      <c r="G42" s="3"/>
    </row>
    <row r="43" spans="2:7" ht="12.75">
      <c r="B43" s="31"/>
      <c r="F43" s="3"/>
      <c r="G43" s="3"/>
    </row>
    <row r="44" spans="2:7" ht="12.75">
      <c r="B44" s="31"/>
      <c r="F44" s="3"/>
      <c r="G44" s="3"/>
    </row>
    <row r="45" spans="2:7" ht="12.75">
      <c r="B45" s="31"/>
      <c r="F45" s="3"/>
      <c r="G45" s="3"/>
    </row>
    <row r="46" spans="2:7" ht="12.75">
      <c r="B46" s="31"/>
      <c r="F46" s="3"/>
      <c r="G46" s="3"/>
    </row>
    <row r="47" spans="2:7" ht="12.75">
      <c r="B47" s="31"/>
      <c r="F47" s="3"/>
      <c r="G47" s="3"/>
    </row>
    <row r="48" spans="2:7" ht="12.75">
      <c r="B48" s="31"/>
      <c r="F48" s="3"/>
      <c r="G48" s="3"/>
    </row>
    <row r="49" spans="6:7" ht="12.75">
      <c r="F49" s="3"/>
      <c r="G49" s="3"/>
    </row>
    <row r="50" spans="6:7" ht="12.75">
      <c r="F50" s="3"/>
      <c r="G50" s="3"/>
    </row>
    <row r="51" spans="6:7" ht="12.75">
      <c r="F51" s="3"/>
      <c r="G51" s="3"/>
    </row>
    <row r="52" spans="6:7" ht="12.75">
      <c r="F52" s="3"/>
      <c r="G52" s="3"/>
    </row>
    <row r="53" spans="6:7" ht="12.75">
      <c r="F53" s="3"/>
      <c r="G53" s="3"/>
    </row>
    <row r="54" spans="6:7" ht="12.75">
      <c r="F54" s="3"/>
      <c r="G54" s="3"/>
    </row>
    <row r="55" spans="6:7" ht="12.75">
      <c r="F55" s="3"/>
      <c r="G55" s="3"/>
    </row>
    <row r="56" spans="6:7" ht="12.75">
      <c r="F56" s="3"/>
      <c r="G56" s="3"/>
    </row>
    <row r="57" spans="6:7" ht="12.75">
      <c r="F57" s="3"/>
      <c r="G57" s="3"/>
    </row>
    <row r="58" spans="6:7" ht="12.75">
      <c r="F58" s="4"/>
      <c r="G58" s="4"/>
    </row>
    <row r="59" spans="6:7" ht="12.75">
      <c r="F59" s="4"/>
      <c r="G59" s="4"/>
    </row>
    <row r="60" spans="6:7" ht="12.75">
      <c r="F60" s="4"/>
      <c r="G60" s="4"/>
    </row>
    <row r="61" spans="6:7" ht="12.75">
      <c r="F61" s="4"/>
      <c r="G61" s="4"/>
    </row>
    <row r="62" spans="6:7" ht="12.75">
      <c r="F62" s="4"/>
      <c r="G62" s="4"/>
    </row>
    <row r="63" spans="6:7" ht="12.75">
      <c r="F63" s="4"/>
      <c r="G63" s="4"/>
    </row>
    <row r="64" spans="6:7" ht="12.75">
      <c r="F64" s="4"/>
      <c r="G64" s="4"/>
    </row>
    <row r="65" spans="6:7" ht="12.75">
      <c r="F65" s="4"/>
      <c r="G65" s="4"/>
    </row>
    <row r="66" spans="6:7" ht="12.75">
      <c r="F66" s="4"/>
      <c r="G66" s="4"/>
    </row>
    <row r="67" spans="6:7" ht="12.75">
      <c r="F67" s="4"/>
      <c r="G67" s="4"/>
    </row>
    <row r="68" spans="6:7" ht="12.75">
      <c r="F68" s="4"/>
      <c r="G68" s="4"/>
    </row>
    <row r="69" spans="6:7" ht="12.75">
      <c r="F69" s="4"/>
      <c r="G69" s="4"/>
    </row>
    <row r="70" spans="6:7" ht="12.75">
      <c r="F70" s="4"/>
      <c r="G70" s="4"/>
    </row>
    <row r="71" spans="6:7" ht="12.75">
      <c r="F71" s="4"/>
      <c r="G71" s="4"/>
    </row>
    <row r="72" spans="6:7" ht="12.75">
      <c r="F72" s="4"/>
      <c r="G72" s="4"/>
    </row>
    <row r="73" spans="6:7" ht="12.75">
      <c r="F73" s="4"/>
      <c r="G73" s="4"/>
    </row>
    <row r="74" spans="6:7" ht="12.75">
      <c r="F74" s="4"/>
      <c r="G74" s="4"/>
    </row>
    <row r="75" spans="6:7" ht="12.75">
      <c r="F75" s="4"/>
      <c r="G75" s="4"/>
    </row>
    <row r="76" spans="6:7" ht="12.75">
      <c r="F76" s="4"/>
      <c r="G76" s="4"/>
    </row>
    <row r="77" spans="6:7" ht="12.75">
      <c r="F77" s="4"/>
      <c r="G77" s="4"/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0">
      <selection activeCell="B30" sqref="B30"/>
    </sheetView>
  </sheetViews>
  <sheetFormatPr defaultColWidth="9.140625" defaultRowHeight="12.75"/>
  <cols>
    <col min="1" max="1" width="9.28125" style="0" customWidth="1"/>
    <col min="2" max="2" width="33.00390625" style="27" customWidth="1"/>
    <col min="3" max="3" width="6.7109375" style="27" bestFit="1" customWidth="1"/>
    <col min="4" max="4" width="9.57421875" style="0" customWidth="1"/>
    <col min="5" max="5" width="12.00390625" style="0" customWidth="1"/>
    <col min="6" max="6" width="12.57421875" style="0" customWidth="1"/>
    <col min="7" max="7" width="12.7109375" style="0" customWidth="1"/>
    <col min="8" max="8" width="19.140625" style="0" customWidth="1"/>
  </cols>
  <sheetData>
    <row r="1" spans="1:5" ht="12.75">
      <c r="A1" s="31"/>
      <c r="B1" s="31" t="s">
        <v>55</v>
      </c>
      <c r="C1" s="23"/>
      <c r="E1" s="31" t="s">
        <v>56</v>
      </c>
    </row>
    <row r="2" spans="1:8" ht="12.75">
      <c r="A2" s="53" t="s">
        <v>34</v>
      </c>
      <c r="B2" s="54" t="s">
        <v>47</v>
      </c>
      <c r="D2" s="53" t="s">
        <v>49</v>
      </c>
      <c r="E2" s="59" t="s">
        <v>47</v>
      </c>
      <c r="F2" s="59"/>
      <c r="G2" s="54"/>
      <c r="H2" s="65"/>
    </row>
    <row r="3" spans="1:8" ht="12.75">
      <c r="A3" s="55" t="s">
        <v>44</v>
      </c>
      <c r="B3" s="56" t="s">
        <v>48</v>
      </c>
      <c r="D3" s="55" t="s">
        <v>44</v>
      </c>
      <c r="E3" s="60" t="s">
        <v>50</v>
      </c>
      <c r="F3" s="60"/>
      <c r="G3" s="61"/>
      <c r="H3" s="65"/>
    </row>
    <row r="4" spans="1:8" ht="12.75">
      <c r="A4" s="57" t="s">
        <v>45</v>
      </c>
      <c r="B4" s="58" t="s">
        <v>46</v>
      </c>
      <c r="D4" s="55" t="s">
        <v>51</v>
      </c>
      <c r="E4" s="60" t="s">
        <v>52</v>
      </c>
      <c r="F4" s="60"/>
      <c r="G4" s="61"/>
      <c r="H4" s="65"/>
    </row>
    <row r="5" spans="4:8" ht="12.75">
      <c r="D5" s="55" t="s">
        <v>53</v>
      </c>
      <c r="E5" s="60" t="s">
        <v>54</v>
      </c>
      <c r="F5" s="60"/>
      <c r="G5" s="61"/>
      <c r="H5" s="65"/>
    </row>
    <row r="6" spans="4:8" ht="12.75">
      <c r="D6" s="57" t="s">
        <v>45</v>
      </c>
      <c r="E6" s="62" t="s">
        <v>46</v>
      </c>
      <c r="F6" s="63"/>
      <c r="G6" s="64"/>
      <c r="H6" s="65"/>
    </row>
    <row r="7" spans="1:2" ht="12.75">
      <c r="A7" s="1" t="s">
        <v>0</v>
      </c>
      <c r="B7" s="23"/>
    </row>
    <row r="8" spans="1:2" ht="12.75">
      <c r="A8" t="s">
        <v>35</v>
      </c>
      <c r="B8" s="66" t="s">
        <v>67</v>
      </c>
    </row>
    <row r="9" ht="12.75"/>
    <row r="10" spans="1:8" ht="12.75">
      <c r="A10" s="2" t="s">
        <v>1</v>
      </c>
      <c r="B10" s="2" t="s">
        <v>40</v>
      </c>
      <c r="C10" s="2" t="s">
        <v>41</v>
      </c>
      <c r="D10" s="2" t="s">
        <v>42</v>
      </c>
      <c r="E10" s="2" t="s">
        <v>43</v>
      </c>
      <c r="F10" s="49" t="s">
        <v>36</v>
      </c>
      <c r="G10" s="45" t="s">
        <v>37</v>
      </c>
      <c r="H10" s="2" t="s">
        <v>57</v>
      </c>
    </row>
    <row r="11" spans="1:8" ht="12.75">
      <c r="A11" s="66">
        <v>39053</v>
      </c>
      <c r="B11" s="32" t="s">
        <v>73</v>
      </c>
      <c r="C11" s="24"/>
      <c r="D11" s="13"/>
      <c r="E11" s="13"/>
      <c r="F11" s="50"/>
      <c r="G11" s="46"/>
      <c r="H11" s="13"/>
    </row>
    <row r="12" spans="1:8" ht="12.75">
      <c r="A12" s="15"/>
      <c r="B12" s="33"/>
      <c r="C12" s="25" t="s">
        <v>38</v>
      </c>
      <c r="D12" s="17">
        <v>14026</v>
      </c>
      <c r="E12" s="42">
        <f>'16nov06'!D31</f>
        <v>100</v>
      </c>
      <c r="F12" s="51">
        <f>D12*E12</f>
        <v>1402600</v>
      </c>
      <c r="G12" s="47"/>
      <c r="H12" s="16"/>
    </row>
    <row r="13" spans="1:8" ht="12.75">
      <c r="A13" s="18"/>
      <c r="B13" s="33"/>
      <c r="C13" s="25" t="s">
        <v>4</v>
      </c>
      <c r="D13" s="17">
        <v>21224</v>
      </c>
      <c r="E13" s="42">
        <f>'16nov06'!D32</f>
        <v>10</v>
      </c>
      <c r="F13" s="51">
        <f>D13*E13</f>
        <v>212240</v>
      </c>
      <c r="G13" s="47"/>
      <c r="H13" s="16"/>
    </row>
    <row r="14" spans="1:8" ht="12.75">
      <c r="A14" s="18"/>
      <c r="B14" s="33"/>
      <c r="C14" s="25" t="s">
        <v>5</v>
      </c>
      <c r="D14" s="17">
        <v>16082</v>
      </c>
      <c r="E14" s="42">
        <f>'16nov06'!D33</f>
        <v>100</v>
      </c>
      <c r="F14" s="51">
        <f>D14*E14</f>
        <v>1608200</v>
      </c>
      <c r="G14" s="47"/>
      <c r="H14" s="16"/>
    </row>
    <row r="15" spans="1:8" ht="12.75">
      <c r="A15" s="18"/>
      <c r="B15" s="33"/>
      <c r="C15" s="25" t="s">
        <v>6</v>
      </c>
      <c r="D15" s="16">
        <v>1</v>
      </c>
      <c r="E15" s="42">
        <f>'16nov06'!D34</f>
        <v>2836000</v>
      </c>
      <c r="F15" s="51">
        <f>D15*E15</f>
        <v>2836000</v>
      </c>
      <c r="G15" s="47"/>
      <c r="H15" s="16"/>
    </row>
    <row r="16" spans="1:8" ht="12.75">
      <c r="A16" s="18"/>
      <c r="B16" s="33" t="s">
        <v>63</v>
      </c>
      <c r="C16" s="35"/>
      <c r="D16" s="36"/>
      <c r="E16" s="43"/>
      <c r="F16" s="52">
        <f>SUM(F12:F15)</f>
        <v>6059040</v>
      </c>
      <c r="G16" s="47"/>
      <c r="H16" s="16" t="s">
        <v>58</v>
      </c>
    </row>
    <row r="17" spans="1:8" ht="12.75">
      <c r="A17" s="18"/>
      <c r="B17" s="33"/>
      <c r="C17" s="25"/>
      <c r="D17" s="16"/>
      <c r="E17" s="42"/>
      <c r="F17" s="51"/>
      <c r="G17" s="47"/>
      <c r="H17" s="16"/>
    </row>
    <row r="18" spans="1:8" ht="12.75">
      <c r="A18" s="18" t="s">
        <v>60</v>
      </c>
      <c r="B18" s="33" t="s">
        <v>59</v>
      </c>
      <c r="C18" s="25" t="s">
        <v>38</v>
      </c>
      <c r="D18" s="42">
        <v>13661</v>
      </c>
      <c r="E18" s="42">
        <v>50</v>
      </c>
      <c r="F18" s="51">
        <f>D18*E18</f>
        <v>683050</v>
      </c>
      <c r="G18" s="47"/>
      <c r="H18" s="16" t="s">
        <v>61</v>
      </c>
    </row>
    <row r="19" spans="1:8" ht="12.75">
      <c r="A19" s="18" t="s">
        <v>60</v>
      </c>
      <c r="B19" s="33" t="s">
        <v>59</v>
      </c>
      <c r="C19" s="25" t="s">
        <v>5</v>
      </c>
      <c r="D19" s="42">
        <v>16075</v>
      </c>
      <c r="E19" s="42">
        <v>60</v>
      </c>
      <c r="F19" s="51">
        <f>D19*E19</f>
        <v>964500</v>
      </c>
      <c r="G19" s="47"/>
      <c r="H19" s="16" t="s">
        <v>61</v>
      </c>
    </row>
    <row r="20" spans="1:8" ht="12.75">
      <c r="A20" s="18" t="s">
        <v>66</v>
      </c>
      <c r="B20" s="33" t="s">
        <v>62</v>
      </c>
      <c r="C20" s="25" t="s">
        <v>6</v>
      </c>
      <c r="D20" s="42">
        <v>1</v>
      </c>
      <c r="E20" s="42">
        <v>100000</v>
      </c>
      <c r="F20" s="51">
        <f aca="true" t="shared" si="0" ref="F20:F26">D20*E20</f>
        <v>100000</v>
      </c>
      <c r="G20" s="47"/>
      <c r="H20" s="16"/>
    </row>
    <row r="21" spans="1:8" ht="12.75">
      <c r="A21" s="18" t="s">
        <v>65</v>
      </c>
      <c r="B21" s="33" t="s">
        <v>89</v>
      </c>
      <c r="C21" s="25" t="s">
        <v>6</v>
      </c>
      <c r="D21" s="42">
        <v>1</v>
      </c>
      <c r="E21" s="42">
        <f>13035+19842</f>
        <v>32877</v>
      </c>
      <c r="F21" s="51">
        <f t="shared" si="0"/>
        <v>32877</v>
      </c>
      <c r="G21" s="47"/>
      <c r="H21" s="16"/>
    </row>
    <row r="22" spans="1:8" ht="12.75">
      <c r="A22" s="18"/>
      <c r="B22" s="33"/>
      <c r="C22" s="25"/>
      <c r="D22" s="42"/>
      <c r="E22" s="42"/>
      <c r="F22" s="51">
        <f t="shared" si="0"/>
        <v>0</v>
      </c>
      <c r="G22" s="47"/>
      <c r="H22" s="16"/>
    </row>
    <row r="23" spans="1:8" ht="12.75">
      <c r="A23" s="18"/>
      <c r="B23" s="33"/>
      <c r="C23" s="25"/>
      <c r="D23" s="42"/>
      <c r="E23" s="42"/>
      <c r="F23" s="51">
        <f t="shared" si="0"/>
        <v>0</v>
      </c>
      <c r="G23" s="47"/>
      <c r="H23" s="16"/>
    </row>
    <row r="24" spans="1:8" ht="12.75">
      <c r="A24" s="18"/>
      <c r="B24" s="33"/>
      <c r="C24" s="25"/>
      <c r="D24" s="42"/>
      <c r="E24" s="42"/>
      <c r="F24" s="51">
        <f t="shared" si="0"/>
        <v>0</v>
      </c>
      <c r="G24" s="47"/>
      <c r="H24" s="16"/>
    </row>
    <row r="25" spans="1:8" ht="12.75">
      <c r="A25" s="15"/>
      <c r="B25" s="33"/>
      <c r="C25" s="25"/>
      <c r="D25" s="42"/>
      <c r="E25" s="42"/>
      <c r="F25" s="51">
        <f t="shared" si="0"/>
        <v>0</v>
      </c>
      <c r="G25" s="47"/>
      <c r="H25" s="16"/>
    </row>
    <row r="26" spans="1:8" ht="12.75">
      <c r="A26" s="20"/>
      <c r="B26" s="34"/>
      <c r="C26" s="26"/>
      <c r="D26" s="44"/>
      <c r="E26" s="44"/>
      <c r="F26" s="51">
        <f t="shared" si="0"/>
        <v>0</v>
      </c>
      <c r="G26" s="48"/>
      <c r="H26" s="21"/>
    </row>
    <row r="27" spans="1:8" s="1" customFormat="1" ht="12.75">
      <c r="A27" s="40"/>
      <c r="B27" s="41" t="s">
        <v>39</v>
      </c>
      <c r="C27" s="2"/>
      <c r="D27" s="67"/>
      <c r="E27" s="67"/>
      <c r="F27" s="68">
        <f>SUM(F16:F26)</f>
        <v>7839467</v>
      </c>
      <c r="G27" s="69">
        <f>SUM(G16:G26)</f>
        <v>0</v>
      </c>
      <c r="H27" s="40"/>
    </row>
    <row r="28" spans="1:8" ht="12.75">
      <c r="A28" s="37"/>
      <c r="B28" s="38" t="s">
        <v>32</v>
      </c>
      <c r="C28" s="39"/>
      <c r="D28" s="70"/>
      <c r="E28" s="70"/>
      <c r="F28" s="71">
        <f>IF((F27-G27)&gt;0,F27-G27,0)</f>
        <v>7839467</v>
      </c>
      <c r="G28" s="72">
        <f>IF((F27-G27)&lt;0,F27-G27,0)</f>
        <v>0</v>
      </c>
      <c r="H28" s="37"/>
    </row>
    <row r="29" spans="2:7" ht="12.75">
      <c r="B29" s="31"/>
      <c r="F29" s="3"/>
      <c r="G29" s="3"/>
    </row>
    <row r="30" spans="2:7" ht="12.75">
      <c r="B30" s="31"/>
      <c r="F30" s="3"/>
      <c r="G30" s="3"/>
    </row>
    <row r="31" spans="2:7" ht="12.75">
      <c r="B31" s="31"/>
      <c r="F31" s="3"/>
      <c r="G31" s="3"/>
    </row>
    <row r="32" spans="2:7" ht="12.75">
      <c r="B32" s="31"/>
      <c r="F32" s="3"/>
      <c r="G32" s="3"/>
    </row>
    <row r="33" spans="2:7" ht="12.75">
      <c r="B33" s="31"/>
      <c r="F33" s="3"/>
      <c r="G33" s="3"/>
    </row>
    <row r="34" spans="2:7" ht="12.75">
      <c r="B34" s="31"/>
      <c r="F34" s="3"/>
      <c r="G34" s="3"/>
    </row>
    <row r="35" spans="2:7" ht="12.75">
      <c r="B35" s="31"/>
      <c r="F35" s="3"/>
      <c r="G35" s="3"/>
    </row>
    <row r="36" spans="2:7" ht="12.75">
      <c r="B36" s="31"/>
      <c r="F36" s="3"/>
      <c r="G36" s="3"/>
    </row>
    <row r="37" spans="2:7" ht="12.75">
      <c r="B37" s="31"/>
      <c r="F37" s="3"/>
      <c r="G37" s="3"/>
    </row>
    <row r="38" spans="2:7" ht="12.75">
      <c r="B38" s="31"/>
      <c r="F38" s="3"/>
      <c r="G38" s="3"/>
    </row>
    <row r="39" spans="2:7" ht="12.75">
      <c r="B39" s="31"/>
      <c r="F39" s="3"/>
      <c r="G39" s="3"/>
    </row>
    <row r="40" spans="2:7" ht="12.75">
      <c r="B40" s="31"/>
      <c r="F40" s="3"/>
      <c r="G40" s="3"/>
    </row>
    <row r="41" spans="2:7" ht="12.75">
      <c r="B41" s="31"/>
      <c r="F41" s="3"/>
      <c r="G41" s="3"/>
    </row>
    <row r="42" spans="2:7" ht="12.75">
      <c r="B42" s="31"/>
      <c r="F42" s="3"/>
      <c r="G42" s="3"/>
    </row>
    <row r="43" spans="2:7" ht="12.75">
      <c r="B43" s="31"/>
      <c r="F43" s="3"/>
      <c r="G43" s="3"/>
    </row>
    <row r="44" spans="2:7" ht="12.75">
      <c r="B44" s="31"/>
      <c r="F44" s="3"/>
      <c r="G44" s="3"/>
    </row>
    <row r="45" spans="2:7" ht="12.75">
      <c r="B45" s="31"/>
      <c r="F45" s="3"/>
      <c r="G45" s="3"/>
    </row>
    <row r="46" spans="2:7" ht="12.75">
      <c r="B46" s="31"/>
      <c r="F46" s="3"/>
      <c r="G46" s="3"/>
    </row>
    <row r="47" spans="2:7" ht="12.75">
      <c r="B47" s="31"/>
      <c r="F47" s="3"/>
      <c r="G47" s="3"/>
    </row>
    <row r="48" spans="2:7" ht="12.75">
      <c r="B48" s="31"/>
      <c r="F48" s="3"/>
      <c r="G48" s="3"/>
    </row>
    <row r="49" spans="6:7" ht="12.75">
      <c r="F49" s="3"/>
      <c r="G49" s="3"/>
    </row>
    <row r="50" spans="6:7" ht="12.75">
      <c r="F50" s="3"/>
      <c r="G50" s="3"/>
    </row>
    <row r="51" spans="6:7" ht="12.75">
      <c r="F51" s="3"/>
      <c r="G51" s="3"/>
    </row>
    <row r="52" spans="6:7" ht="12.75">
      <c r="F52" s="3"/>
      <c r="G52" s="3"/>
    </row>
    <row r="53" spans="6:7" ht="12.75">
      <c r="F53" s="3"/>
      <c r="G53" s="3"/>
    </row>
    <row r="54" spans="6:7" ht="12.75">
      <c r="F54" s="3"/>
      <c r="G54" s="3"/>
    </row>
    <row r="55" spans="6:7" ht="12.75">
      <c r="F55" s="3"/>
      <c r="G55" s="3"/>
    </row>
    <row r="56" spans="6:7" ht="12.75">
      <c r="F56" s="3"/>
      <c r="G56" s="3"/>
    </row>
    <row r="57" spans="6:7" ht="12.75">
      <c r="F57" s="3"/>
      <c r="G57" s="3"/>
    </row>
    <row r="58" spans="6:7" ht="12.75">
      <c r="F58" s="4"/>
      <c r="G58" s="4"/>
    </row>
    <row r="59" spans="6:7" ht="12.75">
      <c r="F59" s="4"/>
      <c r="G59" s="4"/>
    </row>
    <row r="60" spans="6:7" ht="12.75">
      <c r="F60" s="4"/>
      <c r="G60" s="4"/>
    </row>
    <row r="61" spans="6:7" ht="12.75">
      <c r="F61" s="4"/>
      <c r="G61" s="4"/>
    </row>
    <row r="62" spans="6:7" ht="12.75">
      <c r="F62" s="4"/>
      <c r="G62" s="4"/>
    </row>
    <row r="63" spans="6:7" ht="12.75">
      <c r="F63" s="4"/>
      <c r="G63" s="4"/>
    </row>
    <row r="64" spans="6:7" ht="12.75">
      <c r="F64" s="4"/>
      <c r="G64" s="4"/>
    </row>
    <row r="65" spans="6:7" ht="12.75">
      <c r="F65" s="4"/>
      <c r="G65" s="4"/>
    </row>
    <row r="66" spans="6:7" ht="12.75">
      <c r="F66" s="4"/>
      <c r="G66" s="4"/>
    </row>
    <row r="67" spans="6:7" ht="12.75">
      <c r="F67" s="4"/>
      <c r="G67" s="4"/>
    </row>
    <row r="68" spans="6:7" ht="12.75">
      <c r="F68" s="4"/>
      <c r="G68" s="4"/>
    </row>
    <row r="69" spans="6:7" ht="12.75">
      <c r="F69" s="4"/>
      <c r="G69" s="4"/>
    </row>
    <row r="70" spans="6:7" ht="12.75">
      <c r="F70" s="4"/>
      <c r="G70" s="4"/>
    </row>
    <row r="71" spans="6:7" ht="12.75">
      <c r="F71" s="4"/>
      <c r="G71" s="4"/>
    </row>
    <row r="72" spans="6:7" ht="12.75">
      <c r="F72" s="4"/>
      <c r="G72" s="4"/>
    </row>
    <row r="73" spans="6:7" ht="12.75">
      <c r="F73" s="4"/>
      <c r="G73" s="4"/>
    </row>
    <row r="74" spans="6:7" ht="12.75">
      <c r="F74" s="4"/>
      <c r="G74" s="4"/>
    </row>
    <row r="75" spans="6:7" ht="12.75">
      <c r="F75" s="4"/>
      <c r="G75" s="4"/>
    </row>
    <row r="76" spans="6:7" ht="12.75">
      <c r="F76" s="4"/>
      <c r="G76" s="4"/>
    </row>
    <row r="77" spans="6:7" ht="12.75">
      <c r="F77" s="4"/>
      <c r="G77" s="4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10">
      <selection activeCell="A12" sqref="A12"/>
    </sheetView>
  </sheetViews>
  <sheetFormatPr defaultColWidth="9.140625" defaultRowHeight="12.75"/>
  <cols>
    <col min="1" max="1" width="9.28125" style="0" customWidth="1"/>
    <col min="2" max="2" width="33.00390625" style="27" customWidth="1"/>
    <col min="3" max="3" width="6.7109375" style="27" bestFit="1" customWidth="1"/>
    <col min="4" max="4" width="9.57421875" style="0" customWidth="1"/>
    <col min="5" max="5" width="12.00390625" style="0" customWidth="1"/>
    <col min="6" max="6" width="12.57421875" style="0" customWidth="1"/>
    <col min="7" max="7" width="12.7109375" style="0" customWidth="1"/>
    <col min="8" max="8" width="19.140625" style="0" customWidth="1"/>
  </cols>
  <sheetData>
    <row r="1" spans="1:5" ht="12.75">
      <c r="A1" s="31"/>
      <c r="B1" s="31" t="s">
        <v>55</v>
      </c>
      <c r="C1" s="23"/>
      <c r="E1" s="31" t="s">
        <v>56</v>
      </c>
    </row>
    <row r="2" spans="1:8" ht="12.75">
      <c r="A2" s="53" t="s">
        <v>34</v>
      </c>
      <c r="B2" s="54" t="s">
        <v>47</v>
      </c>
      <c r="D2" s="53" t="s">
        <v>49</v>
      </c>
      <c r="E2" s="59" t="s">
        <v>47</v>
      </c>
      <c r="F2" s="59"/>
      <c r="G2" s="54"/>
      <c r="H2" s="65"/>
    </row>
    <row r="3" spans="1:8" ht="12.75">
      <c r="A3" s="55" t="s">
        <v>44</v>
      </c>
      <c r="B3" s="56" t="s">
        <v>48</v>
      </c>
      <c r="D3" s="55" t="s">
        <v>44</v>
      </c>
      <c r="E3" s="60" t="s">
        <v>50</v>
      </c>
      <c r="F3" s="60"/>
      <c r="G3" s="61"/>
      <c r="H3" s="65"/>
    </row>
    <row r="4" spans="1:8" ht="12.75">
      <c r="A4" s="57" t="s">
        <v>45</v>
      </c>
      <c r="B4" s="58" t="s">
        <v>46</v>
      </c>
      <c r="D4" s="55" t="s">
        <v>51</v>
      </c>
      <c r="E4" s="60" t="s">
        <v>52</v>
      </c>
      <c r="F4" s="60"/>
      <c r="G4" s="61"/>
      <c r="H4" s="65"/>
    </row>
    <row r="5" spans="4:8" ht="12.75">
      <c r="D5" s="55" t="s">
        <v>53</v>
      </c>
      <c r="E5" s="60" t="s">
        <v>54</v>
      </c>
      <c r="F5" s="60"/>
      <c r="G5" s="61"/>
      <c r="H5" s="65"/>
    </row>
    <row r="6" spans="4:8" ht="12.75">
      <c r="D6" s="57" t="s">
        <v>45</v>
      </c>
      <c r="E6" s="62" t="s">
        <v>46</v>
      </c>
      <c r="F6" s="63"/>
      <c r="G6" s="64"/>
      <c r="H6" s="65"/>
    </row>
    <row r="7" spans="1:2" ht="12.75">
      <c r="A7" s="1" t="s">
        <v>0</v>
      </c>
      <c r="B7" s="23"/>
    </row>
    <row r="8" spans="1:2" ht="12.75">
      <c r="A8" t="s">
        <v>35</v>
      </c>
      <c r="B8" s="76">
        <v>39177</v>
      </c>
    </row>
    <row r="9" ht="12.75"/>
    <row r="10" spans="1:8" ht="12.75">
      <c r="A10" s="2" t="s">
        <v>1</v>
      </c>
      <c r="B10" s="2" t="s">
        <v>40</v>
      </c>
      <c r="C10" s="2" t="s">
        <v>41</v>
      </c>
      <c r="D10" s="2" t="s">
        <v>42</v>
      </c>
      <c r="E10" s="2" t="s">
        <v>43</v>
      </c>
      <c r="F10" s="49" t="s">
        <v>36</v>
      </c>
      <c r="G10" s="45" t="s">
        <v>37</v>
      </c>
      <c r="H10" s="2" t="s">
        <v>57</v>
      </c>
    </row>
    <row r="11" spans="1:8" ht="12.75">
      <c r="A11" s="66">
        <v>39053</v>
      </c>
      <c r="B11" s="32" t="s">
        <v>73</v>
      </c>
      <c r="C11" s="24"/>
      <c r="D11" s="13"/>
      <c r="E11" s="13"/>
      <c r="F11" s="50"/>
      <c r="G11" s="46"/>
      <c r="H11" s="13"/>
    </row>
    <row r="12" spans="1:8" ht="12.75">
      <c r="A12" s="15"/>
      <c r="B12" s="33"/>
      <c r="C12" s="25" t="s">
        <v>38</v>
      </c>
      <c r="D12" s="17">
        <v>14026</v>
      </c>
      <c r="E12" s="42">
        <f>'16nov06'!D31</f>
        <v>100</v>
      </c>
      <c r="F12" s="51">
        <f>D12*E12</f>
        <v>1402600</v>
      </c>
      <c r="G12" s="47"/>
      <c r="H12" s="16"/>
    </row>
    <row r="13" spans="1:8" ht="12.75">
      <c r="A13" s="18"/>
      <c r="B13" s="33"/>
      <c r="C13" s="25" t="s">
        <v>4</v>
      </c>
      <c r="D13" s="17">
        <v>21224</v>
      </c>
      <c r="E13" s="42">
        <f>'16nov06'!D32</f>
        <v>10</v>
      </c>
      <c r="F13" s="51">
        <f>D13*E13</f>
        <v>212240</v>
      </c>
      <c r="G13" s="47"/>
      <c r="H13" s="16"/>
    </row>
    <row r="14" spans="1:8" ht="12.75">
      <c r="A14" s="18"/>
      <c r="B14" s="33"/>
      <c r="C14" s="25" t="s">
        <v>5</v>
      </c>
      <c r="D14" s="17">
        <v>16082</v>
      </c>
      <c r="E14" s="42">
        <f>'16nov06'!D33</f>
        <v>100</v>
      </c>
      <c r="F14" s="51">
        <f>D14*E14</f>
        <v>1608200</v>
      </c>
      <c r="G14" s="47"/>
      <c r="H14" s="16"/>
    </row>
    <row r="15" spans="1:8" ht="12.75">
      <c r="A15" s="18"/>
      <c r="B15" s="33"/>
      <c r="C15" s="25" t="s">
        <v>6</v>
      </c>
      <c r="D15" s="16">
        <v>1</v>
      </c>
      <c r="E15" s="42">
        <f>'16nov06'!D34</f>
        <v>2836000</v>
      </c>
      <c r="F15" s="51">
        <f>D15*E15</f>
        <v>2836000</v>
      </c>
      <c r="G15" s="47"/>
      <c r="H15" s="16"/>
    </row>
    <row r="16" spans="1:8" ht="12.75">
      <c r="A16" s="18"/>
      <c r="B16" s="33" t="s">
        <v>74</v>
      </c>
      <c r="C16" s="35"/>
      <c r="D16" s="36"/>
      <c r="E16" s="43"/>
      <c r="F16" s="52">
        <f>SUM(F12:F15)</f>
        <v>6059040</v>
      </c>
      <c r="G16" s="47"/>
      <c r="H16" s="16" t="s">
        <v>58</v>
      </c>
    </row>
    <row r="17" spans="1:8" ht="12.75">
      <c r="A17" s="18"/>
      <c r="B17" s="33"/>
      <c r="C17" s="25"/>
      <c r="D17" s="16"/>
      <c r="E17" s="42"/>
      <c r="F17" s="51"/>
      <c r="G17" s="47"/>
      <c r="H17" s="16"/>
    </row>
    <row r="18" spans="1:8" ht="12.75">
      <c r="A18" s="18" t="s">
        <v>60</v>
      </c>
      <c r="B18" s="33" t="s">
        <v>59</v>
      </c>
      <c r="C18" s="25" t="s">
        <v>38</v>
      </c>
      <c r="D18" s="42">
        <v>13661</v>
      </c>
      <c r="E18" s="42">
        <v>50</v>
      </c>
      <c r="F18" s="51">
        <f>D18*E18</f>
        <v>683050</v>
      </c>
      <c r="G18" s="47"/>
      <c r="H18" s="16" t="s">
        <v>61</v>
      </c>
    </row>
    <row r="19" spans="1:8" ht="12.75">
      <c r="A19" s="18" t="s">
        <v>60</v>
      </c>
      <c r="B19" s="33" t="s">
        <v>59</v>
      </c>
      <c r="C19" s="25" t="s">
        <v>5</v>
      </c>
      <c r="D19" s="42">
        <v>16075</v>
      </c>
      <c r="E19" s="42">
        <v>60</v>
      </c>
      <c r="F19" s="51">
        <f>D19*E19</f>
        <v>964500</v>
      </c>
      <c r="G19" s="47"/>
      <c r="H19" s="16" t="s">
        <v>61</v>
      </c>
    </row>
    <row r="20" spans="1:8" ht="12.75">
      <c r="A20" s="18" t="s">
        <v>66</v>
      </c>
      <c r="B20" s="33" t="s">
        <v>62</v>
      </c>
      <c r="C20" s="25" t="s">
        <v>6</v>
      </c>
      <c r="D20" s="42">
        <v>1</v>
      </c>
      <c r="E20" s="42">
        <v>100000</v>
      </c>
      <c r="F20" s="51">
        <f aca="true" t="shared" si="0" ref="F20:F27">D20*E20</f>
        <v>100000</v>
      </c>
      <c r="G20" s="47"/>
      <c r="H20" s="16"/>
    </row>
    <row r="21" spans="1:8" ht="12.75">
      <c r="A21" s="18">
        <v>39128</v>
      </c>
      <c r="B21" s="33" t="s">
        <v>69</v>
      </c>
      <c r="C21" s="25" t="s">
        <v>6</v>
      </c>
      <c r="D21" s="42">
        <v>1</v>
      </c>
      <c r="E21" s="42">
        <f>13035+19842</f>
        <v>32877</v>
      </c>
      <c r="F21" s="51">
        <f t="shared" si="0"/>
        <v>32877</v>
      </c>
      <c r="G21" s="47"/>
      <c r="H21" s="16"/>
    </row>
    <row r="22" spans="1:8" ht="12.75">
      <c r="A22" s="18">
        <v>39137</v>
      </c>
      <c r="B22" s="33" t="s">
        <v>69</v>
      </c>
      <c r="C22" s="25" t="s">
        <v>6</v>
      </c>
      <c r="D22" s="42">
        <v>1</v>
      </c>
      <c r="E22" s="42">
        <v>19975</v>
      </c>
      <c r="F22" s="51">
        <f t="shared" si="0"/>
        <v>19975</v>
      </c>
      <c r="G22" s="47"/>
      <c r="H22" s="16"/>
    </row>
    <row r="23" spans="1:8" ht="12.75">
      <c r="A23" s="18">
        <v>39148</v>
      </c>
      <c r="B23" s="33" t="s">
        <v>70</v>
      </c>
      <c r="C23" s="25" t="s">
        <v>6</v>
      </c>
      <c r="D23" s="42">
        <v>1</v>
      </c>
      <c r="E23" s="42">
        <v>6500000</v>
      </c>
      <c r="F23" s="51">
        <f t="shared" si="0"/>
        <v>6500000</v>
      </c>
      <c r="G23" s="47"/>
      <c r="H23" s="16" t="s">
        <v>75</v>
      </c>
    </row>
    <row r="24" spans="1:8" ht="12.75">
      <c r="A24" s="18">
        <v>39155</v>
      </c>
      <c r="B24" s="33" t="s">
        <v>71</v>
      </c>
      <c r="C24" s="25" t="s">
        <v>6</v>
      </c>
      <c r="D24" s="42">
        <v>1</v>
      </c>
      <c r="E24" s="42">
        <v>3700000</v>
      </c>
      <c r="F24" s="51">
        <f t="shared" si="0"/>
        <v>3700000</v>
      </c>
      <c r="G24" s="47"/>
      <c r="H24" s="16" t="s">
        <v>72</v>
      </c>
    </row>
    <row r="25" spans="1:8" ht="12.75">
      <c r="A25" s="18">
        <v>39165</v>
      </c>
      <c r="B25" s="33" t="s">
        <v>69</v>
      </c>
      <c r="C25" s="25" t="s">
        <v>6</v>
      </c>
      <c r="D25" s="42">
        <v>1</v>
      </c>
      <c r="E25" s="42">
        <v>31888</v>
      </c>
      <c r="F25" s="51">
        <f t="shared" si="0"/>
        <v>31888</v>
      </c>
      <c r="G25" s="47"/>
      <c r="H25" s="16"/>
    </row>
    <row r="26" spans="1:8" ht="12.75">
      <c r="A26" s="15"/>
      <c r="B26" s="33"/>
      <c r="C26" s="25"/>
      <c r="D26" s="42"/>
      <c r="E26" s="42"/>
      <c r="F26" s="51">
        <f t="shared" si="0"/>
        <v>0</v>
      </c>
      <c r="G26" s="47"/>
      <c r="H26" s="16"/>
    </row>
    <row r="27" spans="1:8" ht="12.75">
      <c r="A27" s="20"/>
      <c r="B27" s="34"/>
      <c r="C27" s="26"/>
      <c r="D27" s="44"/>
      <c r="E27" s="44"/>
      <c r="F27" s="51">
        <f t="shared" si="0"/>
        <v>0</v>
      </c>
      <c r="G27" s="48"/>
      <c r="H27" s="21"/>
    </row>
    <row r="28" spans="1:8" s="1" customFormat="1" ht="12.75">
      <c r="A28" s="40"/>
      <c r="B28" s="41" t="s">
        <v>39</v>
      </c>
      <c r="C28" s="2"/>
      <c r="D28" s="67"/>
      <c r="E28" s="67"/>
      <c r="F28" s="68">
        <f>SUM(F16:F27)</f>
        <v>18091330</v>
      </c>
      <c r="G28" s="69">
        <f>SUM(G16:G27)</f>
        <v>0</v>
      </c>
      <c r="H28" s="40"/>
    </row>
    <row r="29" spans="1:8" ht="12.75">
      <c r="A29" s="37"/>
      <c r="B29" s="38" t="s">
        <v>32</v>
      </c>
      <c r="C29" s="39"/>
      <c r="D29" s="70"/>
      <c r="E29" s="70"/>
      <c r="F29" s="71">
        <f>IF((F28-G28)&gt;0,F28-G28,0)</f>
        <v>18091330</v>
      </c>
      <c r="G29" s="72">
        <f>IF((F28-G28)&lt;0,F28-G28,0)</f>
        <v>0</v>
      </c>
      <c r="H29" s="37"/>
    </row>
    <row r="30" spans="2:7" ht="12.75">
      <c r="B30" s="31"/>
      <c r="F30" s="3"/>
      <c r="G30" s="3"/>
    </row>
    <row r="31" spans="2:7" ht="12.75">
      <c r="B31" s="31"/>
      <c r="F31" s="3"/>
      <c r="G31" s="3"/>
    </row>
    <row r="32" spans="2:7" ht="12.75">
      <c r="B32" s="31"/>
      <c r="F32" s="3"/>
      <c r="G32" s="3"/>
    </row>
    <row r="33" spans="2:7" ht="12.75">
      <c r="B33" s="31"/>
      <c r="F33" s="3"/>
      <c r="G33" s="3"/>
    </row>
    <row r="34" spans="2:7" ht="12.75">
      <c r="B34" s="31"/>
      <c r="F34" s="3"/>
      <c r="G34" s="3"/>
    </row>
    <row r="35" spans="2:7" ht="12.75">
      <c r="B35" s="31"/>
      <c r="F35" s="3"/>
      <c r="G35" s="3"/>
    </row>
    <row r="36" spans="2:7" ht="12.75">
      <c r="B36" s="31"/>
      <c r="F36" s="3"/>
      <c r="G36" s="3"/>
    </row>
    <row r="37" spans="2:7" ht="12.75">
      <c r="B37" s="31"/>
      <c r="F37" s="3"/>
      <c r="G37" s="3"/>
    </row>
    <row r="38" spans="2:7" ht="12.75">
      <c r="B38" s="31"/>
      <c r="F38" s="3"/>
      <c r="G38" s="3"/>
    </row>
    <row r="39" spans="2:7" ht="12.75">
      <c r="B39" s="31"/>
      <c r="F39" s="3"/>
      <c r="G39" s="3"/>
    </row>
    <row r="40" spans="2:7" ht="12.75">
      <c r="B40" s="31"/>
      <c r="F40" s="3"/>
      <c r="G40" s="3"/>
    </row>
    <row r="41" spans="2:7" ht="12.75">
      <c r="B41" s="31"/>
      <c r="F41" s="3"/>
      <c r="G41" s="3"/>
    </row>
    <row r="42" spans="2:7" ht="12.75">
      <c r="B42" s="31"/>
      <c r="F42" s="3"/>
      <c r="G42" s="3"/>
    </row>
    <row r="43" spans="2:7" ht="12.75">
      <c r="B43" s="31"/>
      <c r="F43" s="3"/>
      <c r="G43" s="3"/>
    </row>
    <row r="44" spans="2:7" ht="12.75">
      <c r="B44" s="31"/>
      <c r="F44" s="3"/>
      <c r="G44" s="3"/>
    </row>
    <row r="45" spans="2:7" ht="12.75">
      <c r="B45" s="31"/>
      <c r="F45" s="3"/>
      <c r="G45" s="3"/>
    </row>
    <row r="46" spans="2:7" ht="12.75">
      <c r="B46" s="31"/>
      <c r="F46" s="3"/>
      <c r="G46" s="3"/>
    </row>
    <row r="47" spans="2:7" ht="12.75">
      <c r="B47" s="31"/>
      <c r="F47" s="3"/>
      <c r="G47" s="3"/>
    </row>
    <row r="48" spans="2:7" ht="12.75">
      <c r="B48" s="31"/>
      <c r="F48" s="3"/>
      <c r="G48" s="3"/>
    </row>
    <row r="49" spans="2:7" ht="12.75">
      <c r="B49" s="31"/>
      <c r="F49" s="3"/>
      <c r="G49" s="3"/>
    </row>
    <row r="50" spans="6:7" ht="12.75">
      <c r="F50" s="3"/>
      <c r="G50" s="3"/>
    </row>
    <row r="51" spans="6:7" ht="12.75">
      <c r="F51" s="3"/>
      <c r="G51" s="3"/>
    </row>
    <row r="52" spans="6:7" ht="12.75">
      <c r="F52" s="3"/>
      <c r="G52" s="3"/>
    </row>
    <row r="53" spans="6:7" ht="12.75">
      <c r="F53" s="3"/>
      <c r="G53" s="3"/>
    </row>
    <row r="54" spans="6:7" ht="12.75">
      <c r="F54" s="3"/>
      <c r="G54" s="3"/>
    </row>
    <row r="55" spans="6:7" ht="12.75">
      <c r="F55" s="3"/>
      <c r="G55" s="3"/>
    </row>
    <row r="56" spans="6:7" ht="12.75">
      <c r="F56" s="3"/>
      <c r="G56" s="3"/>
    </row>
    <row r="57" spans="6:7" ht="12.75">
      <c r="F57" s="3"/>
      <c r="G57" s="3"/>
    </row>
    <row r="58" spans="6:7" ht="12.75">
      <c r="F58" s="3"/>
      <c r="G58" s="3"/>
    </row>
    <row r="59" spans="6:7" ht="12.75">
      <c r="F59" s="4"/>
      <c r="G59" s="4"/>
    </row>
    <row r="60" spans="6:7" ht="12.75">
      <c r="F60" s="4"/>
      <c r="G60" s="4"/>
    </row>
    <row r="61" spans="6:7" ht="12.75">
      <c r="F61" s="4"/>
      <c r="G61" s="4"/>
    </row>
    <row r="62" spans="6:7" ht="12.75">
      <c r="F62" s="4"/>
      <c r="G62" s="4"/>
    </row>
    <row r="63" spans="6:7" ht="12.75">
      <c r="F63" s="4"/>
      <c r="G63" s="4"/>
    </row>
    <row r="64" spans="6:7" ht="12.75">
      <c r="F64" s="4"/>
      <c r="G64" s="4"/>
    </row>
    <row r="65" spans="6:7" ht="12.75">
      <c r="F65" s="4"/>
      <c r="G65" s="4"/>
    </row>
    <row r="66" spans="6:7" ht="12.75">
      <c r="F66" s="4"/>
      <c r="G66" s="4"/>
    </row>
    <row r="67" spans="6:7" ht="12.75">
      <c r="F67" s="4"/>
      <c r="G67" s="4"/>
    </row>
    <row r="68" spans="6:7" ht="12.75">
      <c r="F68" s="4"/>
      <c r="G68" s="4"/>
    </row>
    <row r="69" spans="6:7" ht="12.75">
      <c r="F69" s="4"/>
      <c r="G69" s="4"/>
    </row>
    <row r="70" spans="6:7" ht="12.75">
      <c r="F70" s="4"/>
      <c r="G70" s="4"/>
    </row>
    <row r="71" spans="6:7" ht="12.75">
      <c r="F71" s="4"/>
      <c r="G71" s="4"/>
    </row>
    <row r="72" spans="6:7" ht="12.75">
      <c r="F72" s="4"/>
      <c r="G72" s="4"/>
    </row>
    <row r="73" spans="6:7" ht="12.75">
      <c r="F73" s="4"/>
      <c r="G73" s="4"/>
    </row>
    <row r="74" spans="6:7" ht="12.75">
      <c r="F74" s="4"/>
      <c r="G74" s="4"/>
    </row>
    <row r="75" spans="6:7" ht="12.75">
      <c r="F75" s="4"/>
      <c r="G75" s="4"/>
    </row>
    <row r="76" spans="6:7" ht="12.75">
      <c r="F76" s="4"/>
      <c r="G76" s="4"/>
    </row>
    <row r="77" spans="6:7" ht="12.75">
      <c r="F77" s="4"/>
      <c r="G77" s="4"/>
    </row>
    <row r="78" spans="6:7" ht="12.75">
      <c r="F78" s="4"/>
      <c r="G78" s="4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3">
      <selection activeCell="E32" sqref="E32"/>
    </sheetView>
  </sheetViews>
  <sheetFormatPr defaultColWidth="9.140625" defaultRowHeight="12.75"/>
  <cols>
    <col min="1" max="1" width="9.28125" style="0" customWidth="1"/>
    <col min="2" max="2" width="37.28125" style="27" customWidth="1"/>
    <col min="3" max="3" width="6.7109375" style="27" bestFit="1" customWidth="1"/>
    <col min="4" max="4" width="8.8515625" style="0" customWidth="1"/>
    <col min="5" max="5" width="11.8515625" style="0" customWidth="1"/>
    <col min="6" max="6" width="12.57421875" style="0" customWidth="1"/>
    <col min="7" max="7" width="11.57421875" style="0" customWidth="1"/>
    <col min="8" max="8" width="19.140625" style="0" customWidth="1"/>
  </cols>
  <sheetData>
    <row r="1" spans="1:5" ht="12.75">
      <c r="A1" s="31"/>
      <c r="B1" s="31" t="s">
        <v>55</v>
      </c>
      <c r="C1" s="23"/>
      <c r="E1" s="31" t="s">
        <v>56</v>
      </c>
    </row>
    <row r="2" spans="1:8" ht="12.75">
      <c r="A2" s="53" t="s">
        <v>34</v>
      </c>
      <c r="B2" s="54" t="s">
        <v>47</v>
      </c>
      <c r="D2" s="53" t="s">
        <v>49</v>
      </c>
      <c r="E2" s="59" t="s">
        <v>47</v>
      </c>
      <c r="F2" s="59"/>
      <c r="G2" s="54"/>
      <c r="H2" s="65"/>
    </row>
    <row r="3" spans="1:8" ht="12.75">
      <c r="A3" s="55" t="s">
        <v>44</v>
      </c>
      <c r="B3" s="56" t="s">
        <v>48</v>
      </c>
      <c r="D3" s="55" t="s">
        <v>44</v>
      </c>
      <c r="E3" s="60" t="s">
        <v>50</v>
      </c>
      <c r="F3" s="60"/>
      <c r="G3" s="61"/>
      <c r="H3" s="65"/>
    </row>
    <row r="4" spans="1:8" ht="12.75">
      <c r="A4" s="57" t="s">
        <v>45</v>
      </c>
      <c r="B4" s="58" t="s">
        <v>46</v>
      </c>
      <c r="D4" s="55" t="s">
        <v>51</v>
      </c>
      <c r="E4" s="60" t="s">
        <v>52</v>
      </c>
      <c r="F4" s="60"/>
      <c r="G4" s="61"/>
      <c r="H4" s="65"/>
    </row>
    <row r="5" spans="4:8" ht="12.75">
      <c r="D5" s="55" t="s">
        <v>53</v>
      </c>
      <c r="E5" s="60" t="s">
        <v>54</v>
      </c>
      <c r="F5" s="60"/>
      <c r="G5" s="61"/>
      <c r="H5" s="65"/>
    </row>
    <row r="6" spans="4:8" ht="12.75">
      <c r="D6" s="57" t="s">
        <v>45</v>
      </c>
      <c r="E6" s="62" t="s">
        <v>46</v>
      </c>
      <c r="F6" s="63"/>
      <c r="G6" s="64"/>
      <c r="H6" s="65"/>
    </row>
    <row r="7" spans="1:2" ht="12.75">
      <c r="A7" s="1" t="s">
        <v>0</v>
      </c>
      <c r="B7" s="23"/>
    </row>
    <row r="8" spans="1:2" ht="12.75">
      <c r="A8" t="s">
        <v>35</v>
      </c>
      <c r="B8" s="76">
        <v>39295</v>
      </c>
    </row>
    <row r="9" ht="12.75"/>
    <row r="10" spans="1:8" ht="12.75">
      <c r="A10" s="2" t="s">
        <v>1</v>
      </c>
      <c r="B10" s="2" t="s">
        <v>40</v>
      </c>
      <c r="C10" s="2" t="s">
        <v>41</v>
      </c>
      <c r="D10" s="2" t="s">
        <v>42</v>
      </c>
      <c r="E10" s="2" t="s">
        <v>43</v>
      </c>
      <c r="F10" s="49" t="s">
        <v>36</v>
      </c>
      <c r="G10" s="45" t="s">
        <v>37</v>
      </c>
      <c r="H10" s="2" t="s">
        <v>57</v>
      </c>
    </row>
    <row r="11" spans="1:8" ht="12.75">
      <c r="A11" s="66">
        <v>39053</v>
      </c>
      <c r="B11" s="32" t="s">
        <v>73</v>
      </c>
      <c r="C11" s="24"/>
      <c r="D11" s="13"/>
      <c r="E11" s="13"/>
      <c r="F11" s="50"/>
      <c r="G11" s="46"/>
      <c r="H11" s="13"/>
    </row>
    <row r="12" spans="1:8" ht="12.75">
      <c r="A12" s="15"/>
      <c r="B12" s="33"/>
      <c r="C12" s="25" t="s">
        <v>38</v>
      </c>
      <c r="D12" s="17">
        <v>14026</v>
      </c>
      <c r="E12" s="42">
        <f>'16nov06'!D31</f>
        <v>100</v>
      </c>
      <c r="F12" s="51">
        <f>D12*E12</f>
        <v>1402600</v>
      </c>
      <c r="G12" s="47"/>
      <c r="H12" s="16"/>
    </row>
    <row r="13" spans="1:8" ht="12.75">
      <c r="A13" s="18"/>
      <c r="B13" s="33"/>
      <c r="C13" s="25" t="s">
        <v>4</v>
      </c>
      <c r="D13" s="17">
        <v>21224</v>
      </c>
      <c r="E13" s="42">
        <f>'16nov06'!D32</f>
        <v>10</v>
      </c>
      <c r="F13" s="51">
        <f>D13*E13</f>
        <v>212240</v>
      </c>
      <c r="G13" s="47"/>
      <c r="H13" s="16"/>
    </row>
    <row r="14" spans="1:8" ht="12.75">
      <c r="A14" s="18"/>
      <c r="B14" s="33"/>
      <c r="C14" s="25" t="s">
        <v>5</v>
      </c>
      <c r="D14" s="17">
        <v>16082</v>
      </c>
      <c r="E14" s="42">
        <f>'16nov06'!D33</f>
        <v>100</v>
      </c>
      <c r="F14" s="51">
        <f>D14*E14</f>
        <v>1608200</v>
      </c>
      <c r="G14" s="47"/>
      <c r="H14" s="16"/>
    </row>
    <row r="15" spans="1:8" ht="12.75">
      <c r="A15" s="18"/>
      <c r="B15" s="33"/>
      <c r="C15" s="25" t="s">
        <v>6</v>
      </c>
      <c r="D15" s="16">
        <v>1</v>
      </c>
      <c r="E15" s="42">
        <f>'16nov06'!D34</f>
        <v>2836000</v>
      </c>
      <c r="F15" s="51">
        <f>D15*E15</f>
        <v>2836000</v>
      </c>
      <c r="G15" s="47"/>
      <c r="H15" s="16"/>
    </row>
    <row r="16" spans="1:8" ht="12.75">
      <c r="A16" s="18"/>
      <c r="B16" s="33" t="s">
        <v>74</v>
      </c>
      <c r="C16" s="35"/>
      <c r="D16" s="36"/>
      <c r="E16" s="43"/>
      <c r="F16" s="52">
        <f>SUM(F12:F15)</f>
        <v>6059040</v>
      </c>
      <c r="G16" s="47"/>
      <c r="H16" s="16" t="s">
        <v>58</v>
      </c>
    </row>
    <row r="17" spans="1:8" ht="12.75">
      <c r="A17" s="18"/>
      <c r="B17" s="33"/>
      <c r="C17" s="25"/>
      <c r="D17" s="16"/>
      <c r="E17" s="42"/>
      <c r="F17" s="51"/>
      <c r="G17" s="47"/>
      <c r="H17" s="16"/>
    </row>
    <row r="18" spans="1:8" ht="12.75">
      <c r="A18" s="18" t="s">
        <v>60</v>
      </c>
      <c r="B18" s="33" t="s">
        <v>59</v>
      </c>
      <c r="C18" s="25" t="s">
        <v>38</v>
      </c>
      <c r="D18" s="42">
        <v>13661</v>
      </c>
      <c r="E18" s="42">
        <v>50</v>
      </c>
      <c r="F18" s="51">
        <f>D18*E18</f>
        <v>683050</v>
      </c>
      <c r="G18" s="47"/>
      <c r="H18" s="16" t="s">
        <v>61</v>
      </c>
    </row>
    <row r="19" spans="1:8" ht="12.75">
      <c r="A19" s="18" t="s">
        <v>60</v>
      </c>
      <c r="B19" s="33" t="s">
        <v>59</v>
      </c>
      <c r="C19" s="25" t="s">
        <v>5</v>
      </c>
      <c r="D19" s="42">
        <v>16075</v>
      </c>
      <c r="E19" s="42">
        <v>60</v>
      </c>
      <c r="F19" s="51">
        <f>D19*E19</f>
        <v>964500</v>
      </c>
      <c r="G19" s="47"/>
      <c r="H19" s="16" t="s">
        <v>61</v>
      </c>
    </row>
    <row r="20" spans="1:8" ht="12.75">
      <c r="A20" s="18" t="s">
        <v>66</v>
      </c>
      <c r="B20" s="33" t="s">
        <v>62</v>
      </c>
      <c r="C20" s="25" t="s">
        <v>6</v>
      </c>
      <c r="D20" s="42">
        <v>1</v>
      </c>
      <c r="E20" s="42">
        <v>100000</v>
      </c>
      <c r="F20" s="51">
        <f aca="true" t="shared" si="0" ref="F20:F25">D20*E20</f>
        <v>100000</v>
      </c>
      <c r="G20" s="47"/>
      <c r="H20" s="16"/>
    </row>
    <row r="21" spans="1:8" ht="12.75">
      <c r="A21" s="18">
        <v>39128</v>
      </c>
      <c r="B21" s="33" t="s">
        <v>69</v>
      </c>
      <c r="C21" s="25" t="s">
        <v>6</v>
      </c>
      <c r="D21" s="42">
        <v>1</v>
      </c>
      <c r="E21" s="42">
        <f>13035+19842</f>
        <v>32877</v>
      </c>
      <c r="F21" s="51">
        <f t="shared" si="0"/>
        <v>32877</v>
      </c>
      <c r="G21" s="47"/>
      <c r="H21" s="16"/>
    </row>
    <row r="22" spans="1:8" ht="12.75">
      <c r="A22" s="18">
        <v>39137</v>
      </c>
      <c r="B22" s="33" t="s">
        <v>69</v>
      </c>
      <c r="C22" s="25" t="s">
        <v>6</v>
      </c>
      <c r="D22" s="42">
        <v>1</v>
      </c>
      <c r="E22" s="42">
        <v>19975</v>
      </c>
      <c r="F22" s="51">
        <f t="shared" si="0"/>
        <v>19975</v>
      </c>
      <c r="G22" s="47"/>
      <c r="H22" s="16"/>
    </row>
    <row r="23" spans="1:8" ht="12.75">
      <c r="A23" s="18">
        <v>39148</v>
      </c>
      <c r="B23" s="33" t="s">
        <v>70</v>
      </c>
      <c r="C23" s="25" t="s">
        <v>6</v>
      </c>
      <c r="D23" s="42">
        <v>1</v>
      </c>
      <c r="E23" s="42">
        <v>6500000</v>
      </c>
      <c r="F23" s="51">
        <f t="shared" si="0"/>
        <v>6500000</v>
      </c>
      <c r="G23" s="47"/>
      <c r="H23" s="16" t="s">
        <v>75</v>
      </c>
    </row>
    <row r="24" spans="1:8" ht="12.75">
      <c r="A24" s="18">
        <v>39155</v>
      </c>
      <c r="B24" s="33" t="s">
        <v>71</v>
      </c>
      <c r="C24" s="25" t="s">
        <v>6</v>
      </c>
      <c r="D24" s="42">
        <v>1</v>
      </c>
      <c r="E24" s="42">
        <v>3700000</v>
      </c>
      <c r="F24" s="51">
        <f t="shared" si="0"/>
        <v>3700000</v>
      </c>
      <c r="G24" s="47"/>
      <c r="H24" s="16" t="s">
        <v>72</v>
      </c>
    </row>
    <row r="25" spans="1:8" ht="12.75">
      <c r="A25" s="18">
        <v>39165</v>
      </c>
      <c r="B25" s="33" t="s">
        <v>69</v>
      </c>
      <c r="C25" s="25" t="s">
        <v>6</v>
      </c>
      <c r="D25" s="42">
        <v>1</v>
      </c>
      <c r="E25" s="42">
        <v>31888</v>
      </c>
      <c r="F25" s="51">
        <f t="shared" si="0"/>
        <v>31888</v>
      </c>
      <c r="G25" s="47"/>
      <c r="H25" s="16"/>
    </row>
    <row r="26" spans="1:8" ht="12.75">
      <c r="A26" s="18">
        <v>39197</v>
      </c>
      <c r="B26" s="33" t="s">
        <v>69</v>
      </c>
      <c r="C26" s="25"/>
      <c r="D26" s="42"/>
      <c r="E26" s="42"/>
      <c r="F26" s="51">
        <v>46096</v>
      </c>
      <c r="G26" s="47"/>
      <c r="H26" s="16"/>
    </row>
    <row r="27" spans="1:8" ht="12.75">
      <c r="A27" s="18">
        <v>39227</v>
      </c>
      <c r="B27" s="33" t="s">
        <v>69</v>
      </c>
      <c r="C27" s="25"/>
      <c r="D27" s="42"/>
      <c r="E27" s="42"/>
      <c r="F27" s="51">
        <v>44722</v>
      </c>
      <c r="G27" s="47"/>
      <c r="H27" s="16"/>
    </row>
    <row r="28" spans="1:8" ht="12.75">
      <c r="A28" s="18">
        <v>39232</v>
      </c>
      <c r="B28" s="33" t="s">
        <v>81</v>
      </c>
      <c r="C28" s="25"/>
      <c r="D28" s="42"/>
      <c r="E28" s="42"/>
      <c r="F28" s="51">
        <v>300000</v>
      </c>
      <c r="G28" s="47"/>
      <c r="H28" s="16"/>
    </row>
    <row r="29" spans="1:8" ht="12.75">
      <c r="A29" s="18">
        <v>39238</v>
      </c>
      <c r="B29" s="33" t="s">
        <v>76</v>
      </c>
      <c r="C29" s="25"/>
      <c r="D29" s="42"/>
      <c r="E29" s="42"/>
      <c r="F29" s="51"/>
      <c r="G29" s="47">
        <v>1600000</v>
      </c>
      <c r="H29" s="16"/>
    </row>
    <row r="30" spans="1:8" ht="12.75">
      <c r="A30" s="18"/>
      <c r="B30" s="33" t="s">
        <v>77</v>
      </c>
      <c r="C30" s="25"/>
      <c r="D30" s="42"/>
      <c r="E30" s="42"/>
      <c r="F30" s="51"/>
      <c r="G30" s="47">
        <v>168000</v>
      </c>
      <c r="H30" s="16"/>
    </row>
    <row r="31" spans="1:8" ht="12.75">
      <c r="A31" s="18"/>
      <c r="B31" s="33" t="s">
        <v>78</v>
      </c>
      <c r="C31" s="25"/>
      <c r="D31" s="42"/>
      <c r="E31" s="42"/>
      <c r="F31" s="51"/>
      <c r="G31" s="47">
        <v>100000</v>
      </c>
      <c r="H31" s="16"/>
    </row>
    <row r="32" spans="1:8" ht="12.75">
      <c r="A32" s="18">
        <v>39238</v>
      </c>
      <c r="B32" s="77" t="s">
        <v>82</v>
      </c>
      <c r="C32" s="78"/>
      <c r="D32" s="79"/>
      <c r="E32" s="79"/>
      <c r="F32" s="51"/>
      <c r="G32" s="80">
        <v>1600000</v>
      </c>
      <c r="H32" s="81"/>
    </row>
    <row r="33" spans="1:8" ht="12.75">
      <c r="A33" s="18"/>
      <c r="B33" s="77" t="s">
        <v>79</v>
      </c>
      <c r="C33" s="78"/>
      <c r="D33" s="79"/>
      <c r="E33" s="79"/>
      <c r="F33" s="51"/>
      <c r="G33" s="80">
        <v>20000</v>
      </c>
      <c r="H33" s="81"/>
    </row>
    <row r="34" spans="1:8" ht="30.75" customHeight="1">
      <c r="A34" s="18"/>
      <c r="B34" s="83" t="s">
        <v>87</v>
      </c>
      <c r="C34" s="78"/>
      <c r="D34" s="79"/>
      <c r="E34" s="79"/>
      <c r="F34" s="51"/>
      <c r="G34" s="80">
        <f>3600000</f>
        <v>3600000</v>
      </c>
      <c r="H34" s="81"/>
    </row>
    <row r="35" spans="1:8" s="88" customFormat="1" ht="14.25" customHeight="1">
      <c r="A35" s="82"/>
      <c r="B35" s="83" t="s">
        <v>85</v>
      </c>
      <c r="C35" s="84"/>
      <c r="D35" s="85"/>
      <c r="E35" s="85"/>
      <c r="F35" s="86">
        <f>200000*3</f>
        <v>600000</v>
      </c>
      <c r="G35" s="87"/>
      <c r="H35" s="81"/>
    </row>
    <row r="36" spans="1:8" ht="12.75">
      <c r="A36" s="18"/>
      <c r="B36" s="77" t="s">
        <v>80</v>
      </c>
      <c r="C36" s="78"/>
      <c r="D36" s="79"/>
      <c r="E36" s="79"/>
      <c r="F36" s="51">
        <v>500000</v>
      </c>
      <c r="G36" s="80"/>
      <c r="H36" s="81"/>
    </row>
    <row r="37" spans="1:8" ht="12.75">
      <c r="A37" s="18">
        <v>39258</v>
      </c>
      <c r="B37" s="77" t="s">
        <v>69</v>
      </c>
      <c r="C37" s="78"/>
      <c r="D37" s="79"/>
      <c r="E37" s="79"/>
      <c r="F37" s="51">
        <v>36378</v>
      </c>
      <c r="G37" s="80"/>
      <c r="H37" s="81"/>
    </row>
    <row r="38" spans="1:8" ht="12.75">
      <c r="A38" s="18">
        <v>39283</v>
      </c>
      <c r="B38" s="77" t="s">
        <v>83</v>
      </c>
      <c r="C38" s="78"/>
      <c r="D38" s="79"/>
      <c r="E38" s="79"/>
      <c r="F38" s="51">
        <v>500000</v>
      </c>
      <c r="G38" s="80"/>
      <c r="H38" s="81"/>
    </row>
    <row r="39" spans="1:8" ht="12.75">
      <c r="A39" s="18"/>
      <c r="B39" s="83" t="s">
        <v>84</v>
      </c>
      <c r="C39" s="78"/>
      <c r="D39" s="79"/>
      <c r="E39" s="79"/>
      <c r="F39" s="51">
        <f>200000*2</f>
        <v>400000</v>
      </c>
      <c r="G39" s="80"/>
      <c r="H39" s="81"/>
    </row>
    <row r="40" spans="1:8" ht="12.75">
      <c r="A40" s="18"/>
      <c r="B40" s="77" t="s">
        <v>86</v>
      </c>
      <c r="C40" s="78"/>
      <c r="D40" s="79"/>
      <c r="E40" s="79"/>
      <c r="F40" s="51"/>
      <c r="G40" s="80">
        <v>200000</v>
      </c>
      <c r="H40" s="81" t="s">
        <v>90</v>
      </c>
    </row>
    <row r="41" spans="1:8" ht="12.75">
      <c r="A41" s="18">
        <v>39288</v>
      </c>
      <c r="B41" s="77" t="s">
        <v>69</v>
      </c>
      <c r="C41" s="78"/>
      <c r="D41" s="79"/>
      <c r="E41" s="79"/>
      <c r="F41" s="51">
        <v>30848</v>
      </c>
      <c r="G41" s="80"/>
      <c r="H41" s="81"/>
    </row>
    <row r="42" spans="1:8" ht="12.75">
      <c r="A42" s="18"/>
      <c r="B42" s="77"/>
      <c r="C42" s="78"/>
      <c r="D42" s="79"/>
      <c r="E42" s="79"/>
      <c r="F42" s="51"/>
      <c r="G42" s="80"/>
      <c r="H42" s="81"/>
    </row>
    <row r="43" spans="1:8" ht="12.75">
      <c r="A43" s="18"/>
      <c r="B43" s="34"/>
      <c r="C43" s="26"/>
      <c r="D43" s="44"/>
      <c r="E43" s="44"/>
      <c r="F43" s="51"/>
      <c r="G43" s="48"/>
      <c r="H43" s="21"/>
    </row>
    <row r="44" spans="1:8" s="1" customFormat="1" ht="12.75">
      <c r="A44" s="40"/>
      <c r="B44" s="41" t="s">
        <v>39</v>
      </c>
      <c r="C44" s="2"/>
      <c r="D44" s="67"/>
      <c r="E44" s="67"/>
      <c r="F44" s="68">
        <f>SUM(F16:F43)</f>
        <v>20549374</v>
      </c>
      <c r="G44" s="69">
        <f>SUM(G16:G43)</f>
        <v>7288000</v>
      </c>
      <c r="H44" s="40"/>
    </row>
    <row r="45" spans="1:8" ht="12.75">
      <c r="A45" s="37"/>
      <c r="B45" s="38" t="s">
        <v>32</v>
      </c>
      <c r="C45" s="39"/>
      <c r="D45" s="70"/>
      <c r="E45" s="70"/>
      <c r="F45" s="71">
        <f>IF((F44-G44)&gt;0,F44-G44,0)</f>
        <v>13261374</v>
      </c>
      <c r="G45" s="72">
        <f>IF((F44-G44)&lt;0,F44-G44,0)</f>
        <v>0</v>
      </c>
      <c r="H45" s="37"/>
    </row>
    <row r="46" spans="2:7" ht="12.75">
      <c r="B46" s="31"/>
      <c r="F46" s="3"/>
      <c r="G46" s="3"/>
    </row>
    <row r="47" spans="2:7" ht="12.75">
      <c r="B47" s="31"/>
      <c r="F47" s="3"/>
      <c r="G47" s="3"/>
    </row>
    <row r="48" spans="2:7" ht="12.75">
      <c r="B48" s="31"/>
      <c r="F48" s="3"/>
      <c r="G48" s="3"/>
    </row>
    <row r="49" spans="2:7" ht="12.75">
      <c r="B49" s="31"/>
      <c r="F49" s="3"/>
      <c r="G49" s="3"/>
    </row>
    <row r="50" spans="2:7" ht="12.75">
      <c r="B50" s="31"/>
      <c r="F50" s="3"/>
      <c r="G50" s="3"/>
    </row>
    <row r="51" spans="2:7" ht="12.75">
      <c r="B51" s="31"/>
      <c r="F51" s="3"/>
      <c r="G51" s="3"/>
    </row>
    <row r="52" spans="2:7" ht="12.75">
      <c r="B52" s="31"/>
      <c r="F52" s="3"/>
      <c r="G52" s="3"/>
    </row>
    <row r="53" spans="2:7" ht="12.75">
      <c r="B53" s="31"/>
      <c r="F53" s="3"/>
      <c r="G53" s="3"/>
    </row>
    <row r="54" spans="2:7" ht="12.75">
      <c r="B54" s="31"/>
      <c r="F54" s="3"/>
      <c r="G54" s="3"/>
    </row>
    <row r="55" spans="2:7" ht="12.75">
      <c r="B55" s="31"/>
      <c r="F55" s="3"/>
      <c r="G55" s="3"/>
    </row>
    <row r="56" spans="2:7" ht="12.75">
      <c r="B56" s="31"/>
      <c r="F56" s="3"/>
      <c r="G56" s="3"/>
    </row>
    <row r="57" spans="2:7" ht="12.75">
      <c r="B57" s="31"/>
      <c r="F57" s="3"/>
      <c r="G57" s="3"/>
    </row>
    <row r="58" spans="2:7" ht="12.75">
      <c r="B58" s="31"/>
      <c r="F58" s="3"/>
      <c r="G58" s="3"/>
    </row>
    <row r="59" spans="2:7" ht="12.75">
      <c r="B59" s="31"/>
      <c r="F59" s="3"/>
      <c r="G59" s="3"/>
    </row>
    <row r="60" spans="2:7" ht="12.75">
      <c r="B60" s="31"/>
      <c r="F60" s="3"/>
      <c r="G60" s="3"/>
    </row>
    <row r="61" spans="2:7" ht="12.75">
      <c r="B61" s="31"/>
      <c r="F61" s="3"/>
      <c r="G61" s="3"/>
    </row>
    <row r="62" spans="2:7" ht="12.75">
      <c r="B62" s="31"/>
      <c r="F62" s="3"/>
      <c r="G62" s="3"/>
    </row>
    <row r="63" spans="2:7" ht="12.75">
      <c r="B63" s="31"/>
      <c r="F63" s="3"/>
      <c r="G63" s="3"/>
    </row>
    <row r="64" spans="2:7" ht="12.75">
      <c r="B64" s="31"/>
      <c r="F64" s="3"/>
      <c r="G64" s="3"/>
    </row>
    <row r="65" spans="2:7" ht="12.75">
      <c r="B65" s="31"/>
      <c r="F65" s="3"/>
      <c r="G65" s="3"/>
    </row>
    <row r="66" spans="6:7" ht="12.75">
      <c r="F66" s="3"/>
      <c r="G66" s="3"/>
    </row>
    <row r="67" spans="6:7" ht="12.75">
      <c r="F67" s="3"/>
      <c r="G67" s="3"/>
    </row>
    <row r="68" spans="6:7" ht="12.75">
      <c r="F68" s="3"/>
      <c r="G68" s="3"/>
    </row>
    <row r="69" spans="6:7" ht="12.75">
      <c r="F69" s="3"/>
      <c r="G69" s="3"/>
    </row>
    <row r="70" spans="6:7" ht="12.75">
      <c r="F70" s="3"/>
      <c r="G70" s="3"/>
    </row>
    <row r="71" spans="6:7" ht="12.75">
      <c r="F71" s="3"/>
      <c r="G71" s="3"/>
    </row>
    <row r="72" spans="6:7" ht="12.75">
      <c r="F72" s="3"/>
      <c r="G72" s="3"/>
    </row>
    <row r="73" spans="6:7" ht="12.75">
      <c r="F73" s="3"/>
      <c r="G73" s="3"/>
    </row>
    <row r="74" spans="6:7" ht="12.75">
      <c r="F74" s="3"/>
      <c r="G74" s="3"/>
    </row>
    <row r="75" spans="6:7" ht="12.75">
      <c r="F75" s="4"/>
      <c r="G75" s="4"/>
    </row>
    <row r="76" spans="6:7" ht="12.75">
      <c r="F76" s="4"/>
      <c r="G76" s="4"/>
    </row>
    <row r="77" spans="6:7" ht="12.75">
      <c r="F77" s="4"/>
      <c r="G77" s="4"/>
    </row>
    <row r="78" spans="6:7" ht="12.75">
      <c r="F78" s="4"/>
      <c r="G78" s="4"/>
    </row>
    <row r="79" spans="6:7" ht="12.75">
      <c r="F79" s="4"/>
      <c r="G79" s="4"/>
    </row>
    <row r="80" spans="6:7" ht="12.75">
      <c r="F80" s="4"/>
      <c r="G80" s="4"/>
    </row>
    <row r="81" spans="6:7" ht="12.75">
      <c r="F81" s="4"/>
      <c r="G81" s="4"/>
    </row>
    <row r="82" spans="6:7" ht="12.75">
      <c r="F82" s="4"/>
      <c r="G82" s="4"/>
    </row>
    <row r="83" spans="6:7" ht="12.75">
      <c r="F83" s="4"/>
      <c r="G83" s="4"/>
    </row>
    <row r="84" spans="6:7" ht="12.75">
      <c r="F84" s="4"/>
      <c r="G84" s="4"/>
    </row>
    <row r="85" spans="6:7" ht="12.75">
      <c r="F85" s="4"/>
      <c r="G85" s="4"/>
    </row>
    <row r="86" spans="6:7" ht="12.75">
      <c r="F86" s="4"/>
      <c r="G86" s="4"/>
    </row>
    <row r="87" spans="6:7" ht="12.75">
      <c r="F87" s="4"/>
      <c r="G87" s="4"/>
    </row>
    <row r="88" spans="6:7" ht="12.75">
      <c r="F88" s="4"/>
      <c r="G88" s="4"/>
    </row>
    <row r="89" spans="6:7" ht="12.75">
      <c r="F89" s="4"/>
      <c r="G89" s="4"/>
    </row>
    <row r="90" spans="6:7" ht="12.75">
      <c r="F90" s="4"/>
      <c r="G90" s="4"/>
    </row>
    <row r="91" spans="6:7" ht="12.75">
      <c r="F91" s="4"/>
      <c r="G91" s="4"/>
    </row>
    <row r="92" spans="6:7" ht="12.75">
      <c r="F92" s="4"/>
      <c r="G92" s="4"/>
    </row>
    <row r="93" spans="6:7" ht="12.75">
      <c r="F93" s="4"/>
      <c r="G93" s="4"/>
    </row>
    <row r="94" spans="6:7" ht="12.75">
      <c r="F94" s="4"/>
      <c r="G94" s="4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9"/>
  <sheetViews>
    <sheetView zoomScalePageLayoutView="0" workbookViewId="0" topLeftCell="A42">
      <selection activeCell="B62" sqref="B62"/>
    </sheetView>
  </sheetViews>
  <sheetFormatPr defaultColWidth="9.140625" defaultRowHeight="12.75"/>
  <cols>
    <col min="1" max="1" width="9.28125" style="0" customWidth="1"/>
    <col min="2" max="2" width="38.140625" style="27" customWidth="1"/>
    <col min="3" max="3" width="6.7109375" style="27" bestFit="1" customWidth="1"/>
    <col min="4" max="4" width="8.8515625" style="0" customWidth="1"/>
    <col min="5" max="5" width="11.8515625" style="0" customWidth="1"/>
    <col min="6" max="6" width="12.57421875" style="0" customWidth="1"/>
    <col min="7" max="7" width="11.57421875" style="0" customWidth="1"/>
    <col min="8" max="8" width="19.140625" style="0" customWidth="1"/>
  </cols>
  <sheetData>
    <row r="1" spans="1:5" ht="12.75">
      <c r="A1" s="31"/>
      <c r="B1" s="31" t="s">
        <v>55</v>
      </c>
      <c r="C1" s="23"/>
      <c r="E1" s="31" t="s">
        <v>56</v>
      </c>
    </row>
    <row r="2" spans="1:8" ht="12.75">
      <c r="A2" s="53" t="s">
        <v>34</v>
      </c>
      <c r="B2" s="54" t="s">
        <v>47</v>
      </c>
      <c r="D2" s="53" t="s">
        <v>49</v>
      </c>
      <c r="E2" s="59" t="s">
        <v>47</v>
      </c>
      <c r="F2" s="59"/>
      <c r="G2" s="54"/>
      <c r="H2" s="65"/>
    </row>
    <row r="3" spans="1:8" ht="12.75">
      <c r="A3" s="55" t="s">
        <v>44</v>
      </c>
      <c r="B3" s="56" t="s">
        <v>48</v>
      </c>
      <c r="D3" s="55" t="s">
        <v>44</v>
      </c>
      <c r="E3" s="60" t="s">
        <v>50</v>
      </c>
      <c r="F3" s="60"/>
      <c r="G3" s="61"/>
      <c r="H3" s="65"/>
    </row>
    <row r="4" spans="1:8" ht="12.75">
      <c r="A4" s="57" t="s">
        <v>45</v>
      </c>
      <c r="B4" s="58" t="s">
        <v>46</v>
      </c>
      <c r="D4" s="55" t="s">
        <v>51</v>
      </c>
      <c r="E4" s="60" t="s">
        <v>52</v>
      </c>
      <c r="F4" s="60"/>
      <c r="G4" s="61"/>
      <c r="H4" s="65"/>
    </row>
    <row r="5" spans="4:8" ht="12.75">
      <c r="D5" s="55" t="s">
        <v>53</v>
      </c>
      <c r="E5" s="60" t="s">
        <v>54</v>
      </c>
      <c r="F5" s="60"/>
      <c r="G5" s="61"/>
      <c r="H5" s="65"/>
    </row>
    <row r="6" spans="4:8" ht="12.75">
      <c r="D6" s="57" t="s">
        <v>45</v>
      </c>
      <c r="E6" s="62" t="s">
        <v>46</v>
      </c>
      <c r="F6" s="63"/>
      <c r="G6" s="64"/>
      <c r="H6" s="65"/>
    </row>
    <row r="7" spans="1:2" ht="12.75">
      <c r="A7" s="1" t="s">
        <v>0</v>
      </c>
      <c r="B7" s="23"/>
    </row>
    <row r="8" spans="1:2" ht="12.75">
      <c r="A8" t="s">
        <v>35</v>
      </c>
      <c r="B8" s="76">
        <v>39430</v>
      </c>
    </row>
    <row r="9" ht="12.75"/>
    <row r="10" spans="1:8" ht="12.75">
      <c r="A10" s="2" t="s">
        <v>1</v>
      </c>
      <c r="B10" s="2" t="s">
        <v>40</v>
      </c>
      <c r="C10" s="2" t="s">
        <v>41</v>
      </c>
      <c r="D10" s="2" t="s">
        <v>42</v>
      </c>
      <c r="E10" s="2" t="s">
        <v>43</v>
      </c>
      <c r="F10" s="49" t="s">
        <v>36</v>
      </c>
      <c r="G10" s="45" t="s">
        <v>37</v>
      </c>
      <c r="H10" s="2" t="s">
        <v>57</v>
      </c>
    </row>
    <row r="11" spans="1:8" ht="12.75">
      <c r="A11" s="66">
        <v>39053</v>
      </c>
      <c r="B11" s="32" t="s">
        <v>73</v>
      </c>
      <c r="C11" s="24"/>
      <c r="D11" s="13"/>
      <c r="E11" s="13"/>
      <c r="F11" s="50"/>
      <c r="G11" s="46"/>
      <c r="H11" s="13"/>
    </row>
    <row r="12" spans="1:8" ht="12.75">
      <c r="A12" s="15"/>
      <c r="B12" s="33"/>
      <c r="C12" s="25" t="s">
        <v>38</v>
      </c>
      <c r="D12" s="17">
        <v>14026</v>
      </c>
      <c r="E12" s="42">
        <f>'16nov06'!D31</f>
        <v>100</v>
      </c>
      <c r="F12" s="51">
        <f>D12*E12</f>
        <v>1402600</v>
      </c>
      <c r="G12" s="47"/>
      <c r="H12" s="16"/>
    </row>
    <row r="13" spans="1:8" ht="12.75">
      <c r="A13" s="18"/>
      <c r="B13" s="33"/>
      <c r="C13" s="25" t="s">
        <v>4</v>
      </c>
      <c r="D13" s="17">
        <v>21224</v>
      </c>
      <c r="E13" s="42">
        <f>'16nov06'!D32</f>
        <v>10</v>
      </c>
      <c r="F13" s="51">
        <f>D13*E13</f>
        <v>212240</v>
      </c>
      <c r="G13" s="47"/>
      <c r="H13" s="16"/>
    </row>
    <row r="14" spans="1:8" ht="12.75">
      <c r="A14" s="18"/>
      <c r="B14" s="33"/>
      <c r="C14" s="25" t="s">
        <v>5</v>
      </c>
      <c r="D14" s="17">
        <v>16082</v>
      </c>
      <c r="E14" s="42">
        <f>'16nov06'!D33</f>
        <v>100</v>
      </c>
      <c r="F14" s="51">
        <f>D14*E14</f>
        <v>1608200</v>
      </c>
      <c r="G14" s="47"/>
      <c r="H14" s="16"/>
    </row>
    <row r="15" spans="1:8" ht="12.75">
      <c r="A15" s="18"/>
      <c r="B15" s="33"/>
      <c r="C15" s="25" t="s">
        <v>6</v>
      </c>
      <c r="D15" s="16">
        <v>1</v>
      </c>
      <c r="E15" s="42">
        <f>'16nov06'!D34</f>
        <v>2836000</v>
      </c>
      <c r="F15" s="51">
        <f>D15*E15</f>
        <v>2836000</v>
      </c>
      <c r="G15" s="47"/>
      <c r="H15" s="16"/>
    </row>
    <row r="16" spans="1:8" ht="12.75">
      <c r="A16" s="18"/>
      <c r="B16" s="33" t="s">
        <v>74</v>
      </c>
      <c r="C16" s="35"/>
      <c r="D16" s="36"/>
      <c r="E16" s="43"/>
      <c r="F16" s="52">
        <f>SUM(F12:F15)</f>
        <v>6059040</v>
      </c>
      <c r="G16" s="47"/>
      <c r="H16" s="16" t="s">
        <v>58</v>
      </c>
    </row>
    <row r="17" spans="1:8" ht="12.75">
      <c r="A17" s="18"/>
      <c r="B17" s="33"/>
      <c r="C17" s="25"/>
      <c r="D17" s="16"/>
      <c r="E17" s="42"/>
      <c r="F17" s="51"/>
      <c r="G17" s="47"/>
      <c r="H17" s="16"/>
    </row>
    <row r="18" spans="1:8" ht="12.75">
      <c r="A18" s="18" t="s">
        <v>60</v>
      </c>
      <c r="B18" s="33" t="s">
        <v>59</v>
      </c>
      <c r="C18" s="25" t="s">
        <v>38</v>
      </c>
      <c r="D18" s="42">
        <v>13661</v>
      </c>
      <c r="E18" s="42">
        <v>50</v>
      </c>
      <c r="F18" s="51">
        <f>D18*E18</f>
        <v>683050</v>
      </c>
      <c r="G18" s="47"/>
      <c r="H18" s="16" t="s">
        <v>61</v>
      </c>
    </row>
    <row r="19" spans="1:8" ht="12.75">
      <c r="A19" s="18" t="s">
        <v>60</v>
      </c>
      <c r="B19" s="33" t="s">
        <v>59</v>
      </c>
      <c r="C19" s="25" t="s">
        <v>5</v>
      </c>
      <c r="D19" s="42">
        <v>16075</v>
      </c>
      <c r="E19" s="42">
        <v>60</v>
      </c>
      <c r="F19" s="51">
        <f>D19*E19</f>
        <v>964500</v>
      </c>
      <c r="G19" s="47"/>
      <c r="H19" s="16" t="s">
        <v>61</v>
      </c>
    </row>
    <row r="20" spans="1:8" ht="12.75">
      <c r="A20" s="18" t="s">
        <v>66</v>
      </c>
      <c r="B20" s="33" t="s">
        <v>62</v>
      </c>
      <c r="C20" s="25" t="s">
        <v>6</v>
      </c>
      <c r="D20" s="42">
        <v>1</v>
      </c>
      <c r="E20" s="42">
        <v>100000</v>
      </c>
      <c r="F20" s="51">
        <f aca="true" t="shared" si="0" ref="F20:F58">D20*E20</f>
        <v>100000</v>
      </c>
      <c r="G20" s="47"/>
      <c r="H20" s="16"/>
    </row>
    <row r="21" spans="1:8" ht="12.75">
      <c r="A21" s="18">
        <v>39128</v>
      </c>
      <c r="B21" s="33" t="s">
        <v>69</v>
      </c>
      <c r="C21" s="25" t="s">
        <v>6</v>
      </c>
      <c r="D21" s="42">
        <v>1</v>
      </c>
      <c r="E21" s="42">
        <f>13035+19842</f>
        <v>32877</v>
      </c>
      <c r="F21" s="51">
        <f t="shared" si="0"/>
        <v>32877</v>
      </c>
      <c r="G21" s="47"/>
      <c r="H21" s="16"/>
    </row>
    <row r="22" spans="1:8" ht="12.75">
      <c r="A22" s="18">
        <v>39137</v>
      </c>
      <c r="B22" s="33" t="s">
        <v>69</v>
      </c>
      <c r="C22" s="25" t="s">
        <v>6</v>
      </c>
      <c r="D22" s="42">
        <v>1</v>
      </c>
      <c r="E22" s="42">
        <v>19975</v>
      </c>
      <c r="F22" s="51">
        <f t="shared" si="0"/>
        <v>19975</v>
      </c>
      <c r="G22" s="47"/>
      <c r="H22" s="16"/>
    </row>
    <row r="23" spans="1:8" ht="12.75">
      <c r="A23" s="18">
        <v>39148</v>
      </c>
      <c r="B23" s="33" t="s">
        <v>70</v>
      </c>
      <c r="C23" s="25" t="s">
        <v>6</v>
      </c>
      <c r="D23" s="42">
        <v>1</v>
      </c>
      <c r="E23" s="42">
        <v>6500000</v>
      </c>
      <c r="F23" s="51">
        <f t="shared" si="0"/>
        <v>6500000</v>
      </c>
      <c r="G23" s="47"/>
      <c r="H23" s="16" t="s">
        <v>75</v>
      </c>
    </row>
    <row r="24" spans="1:8" ht="12.75">
      <c r="A24" s="18">
        <v>39155</v>
      </c>
      <c r="B24" s="33" t="s">
        <v>71</v>
      </c>
      <c r="C24" s="25" t="s">
        <v>6</v>
      </c>
      <c r="D24" s="42">
        <v>1</v>
      </c>
      <c r="E24" s="42">
        <v>3700000</v>
      </c>
      <c r="F24" s="51">
        <f t="shared" si="0"/>
        <v>3700000</v>
      </c>
      <c r="G24" s="47"/>
      <c r="H24" s="16" t="s">
        <v>72</v>
      </c>
    </row>
    <row r="25" spans="1:8" ht="12.75">
      <c r="A25" s="18">
        <v>39165</v>
      </c>
      <c r="B25" s="33" t="s">
        <v>69</v>
      </c>
      <c r="C25" s="25" t="s">
        <v>6</v>
      </c>
      <c r="D25" s="42">
        <v>1</v>
      </c>
      <c r="E25" s="42">
        <v>31888</v>
      </c>
      <c r="F25" s="51">
        <f t="shared" si="0"/>
        <v>31888</v>
      </c>
      <c r="G25" s="47"/>
      <c r="H25" s="16"/>
    </row>
    <row r="26" spans="1:8" ht="12.75">
      <c r="A26" s="18">
        <v>39197</v>
      </c>
      <c r="B26" s="33" t="s">
        <v>69</v>
      </c>
      <c r="C26" s="25"/>
      <c r="D26" s="42">
        <v>1</v>
      </c>
      <c r="E26" s="89">
        <v>46096</v>
      </c>
      <c r="F26" s="51">
        <f t="shared" si="0"/>
        <v>46096</v>
      </c>
      <c r="G26" s="47"/>
      <c r="H26" s="16"/>
    </row>
    <row r="27" spans="1:8" ht="12.75">
      <c r="A27" s="18">
        <v>39227</v>
      </c>
      <c r="B27" s="33" t="s">
        <v>69</v>
      </c>
      <c r="C27" s="25"/>
      <c r="D27" s="42">
        <v>1</v>
      </c>
      <c r="E27" s="89">
        <v>44722</v>
      </c>
      <c r="F27" s="51">
        <f t="shared" si="0"/>
        <v>44722</v>
      </c>
      <c r="G27" s="47"/>
      <c r="H27" s="16"/>
    </row>
    <row r="28" spans="1:8" ht="12.75">
      <c r="A28" s="18">
        <v>39232</v>
      </c>
      <c r="B28" s="33" t="s">
        <v>81</v>
      </c>
      <c r="C28" s="25"/>
      <c r="D28" s="42">
        <v>1</v>
      </c>
      <c r="E28" s="89">
        <v>300000</v>
      </c>
      <c r="F28" s="51">
        <f t="shared" si="0"/>
        <v>300000</v>
      </c>
      <c r="G28" s="47"/>
      <c r="H28" s="16"/>
    </row>
    <row r="29" spans="1:8" ht="12.75">
      <c r="A29" s="18">
        <v>39238</v>
      </c>
      <c r="B29" s="33" t="s">
        <v>99</v>
      </c>
      <c r="C29" s="25"/>
      <c r="D29" s="42">
        <v>1</v>
      </c>
      <c r="E29" s="89"/>
      <c r="F29" s="51">
        <f t="shared" si="0"/>
        <v>0</v>
      </c>
      <c r="G29" s="47">
        <v>1600000</v>
      </c>
      <c r="H29" s="16"/>
    </row>
    <row r="30" spans="1:8" ht="12.75">
      <c r="A30" s="18"/>
      <c r="B30" s="33" t="s">
        <v>98</v>
      </c>
      <c r="C30" s="25"/>
      <c r="D30" s="42">
        <v>1</v>
      </c>
      <c r="E30" s="89"/>
      <c r="F30" s="51">
        <f t="shared" si="0"/>
        <v>0</v>
      </c>
      <c r="G30" s="47">
        <v>168000</v>
      </c>
      <c r="H30" s="16"/>
    </row>
    <row r="31" spans="1:8" ht="12.75">
      <c r="A31" s="18"/>
      <c r="B31" s="33" t="s">
        <v>78</v>
      </c>
      <c r="C31" s="25"/>
      <c r="D31" s="42">
        <v>1</v>
      </c>
      <c r="E31" s="89"/>
      <c r="F31" s="51">
        <f t="shared" si="0"/>
        <v>0</v>
      </c>
      <c r="G31" s="47">
        <v>100000</v>
      </c>
      <c r="H31" s="16"/>
    </row>
    <row r="32" spans="1:8" ht="12.75">
      <c r="A32" s="18">
        <v>39238</v>
      </c>
      <c r="B32" s="77" t="s">
        <v>91</v>
      </c>
      <c r="C32" s="78"/>
      <c r="D32" s="42">
        <v>1</v>
      </c>
      <c r="E32" s="89"/>
      <c r="F32" s="51">
        <f t="shared" si="0"/>
        <v>0</v>
      </c>
      <c r="G32" s="80">
        <v>1600000</v>
      </c>
      <c r="H32" s="81"/>
    </row>
    <row r="33" spans="1:8" ht="12.75">
      <c r="A33" s="18"/>
      <c r="B33" s="77" t="s">
        <v>79</v>
      </c>
      <c r="C33" s="78"/>
      <c r="D33" s="42">
        <v>1</v>
      </c>
      <c r="E33" s="89"/>
      <c r="F33" s="51">
        <f t="shared" si="0"/>
        <v>0</v>
      </c>
      <c r="G33" s="80">
        <v>20000</v>
      </c>
      <c r="H33" s="81"/>
    </row>
    <row r="34" spans="1:8" ht="30.75" customHeight="1">
      <c r="A34" s="18"/>
      <c r="B34" s="83" t="s">
        <v>92</v>
      </c>
      <c r="C34" s="78"/>
      <c r="D34" s="42">
        <v>1</v>
      </c>
      <c r="E34" s="89"/>
      <c r="F34" s="51">
        <f t="shared" si="0"/>
        <v>0</v>
      </c>
      <c r="G34" s="80">
        <f>3600000</f>
        <v>3600000</v>
      </c>
      <c r="H34" s="81"/>
    </row>
    <row r="35" spans="1:8" s="88" customFormat="1" ht="14.25" customHeight="1">
      <c r="A35" s="82"/>
      <c r="B35" s="83" t="s">
        <v>85</v>
      </c>
      <c r="C35" s="84"/>
      <c r="D35" s="42">
        <v>1</v>
      </c>
      <c r="E35" s="90">
        <f>200000*3</f>
        <v>600000</v>
      </c>
      <c r="F35" s="51">
        <f t="shared" si="0"/>
        <v>600000</v>
      </c>
      <c r="G35" s="87"/>
      <c r="H35" s="81"/>
    </row>
    <row r="36" spans="1:8" ht="12.75">
      <c r="A36" s="18"/>
      <c r="B36" s="77" t="s">
        <v>80</v>
      </c>
      <c r="C36" s="78"/>
      <c r="D36" s="42">
        <v>1</v>
      </c>
      <c r="E36" s="89">
        <v>500000</v>
      </c>
      <c r="F36" s="51">
        <f t="shared" si="0"/>
        <v>500000</v>
      </c>
      <c r="G36" s="80"/>
      <c r="H36" s="81"/>
    </row>
    <row r="37" spans="1:8" ht="12.75">
      <c r="A37" s="18">
        <v>39258</v>
      </c>
      <c r="B37" s="77" t="s">
        <v>69</v>
      </c>
      <c r="C37" s="78"/>
      <c r="D37" s="42">
        <v>1</v>
      </c>
      <c r="E37" s="89">
        <v>36378</v>
      </c>
      <c r="F37" s="51">
        <f t="shared" si="0"/>
        <v>36378</v>
      </c>
      <c r="G37" s="80"/>
      <c r="H37" s="81"/>
    </row>
    <row r="38" spans="1:8" ht="12.75">
      <c r="A38" s="18">
        <v>39283</v>
      </c>
      <c r="B38" s="77" t="s">
        <v>93</v>
      </c>
      <c r="C38" s="78"/>
      <c r="D38" s="42">
        <v>1</v>
      </c>
      <c r="E38" s="89">
        <v>500000</v>
      </c>
      <c r="F38" s="51">
        <f t="shared" si="0"/>
        <v>500000</v>
      </c>
      <c r="G38" s="80"/>
      <c r="H38" s="81"/>
    </row>
    <row r="39" spans="1:8" ht="12.75">
      <c r="A39" s="18"/>
      <c r="B39" s="83" t="s">
        <v>84</v>
      </c>
      <c r="C39" s="78"/>
      <c r="D39" s="42">
        <v>1</v>
      </c>
      <c r="E39" s="89">
        <f>200000*2</f>
        <v>400000</v>
      </c>
      <c r="F39" s="51">
        <f t="shared" si="0"/>
        <v>400000</v>
      </c>
      <c r="G39" s="80"/>
      <c r="H39" s="81"/>
    </row>
    <row r="40" spans="1:8" ht="12.75">
      <c r="A40" s="18"/>
      <c r="B40" s="77" t="s">
        <v>100</v>
      </c>
      <c r="C40" s="78"/>
      <c r="D40" s="42">
        <v>1</v>
      </c>
      <c r="E40" s="89"/>
      <c r="F40" s="51">
        <f t="shared" si="0"/>
        <v>0</v>
      </c>
      <c r="G40" s="80">
        <v>200000</v>
      </c>
      <c r="H40" s="81" t="s">
        <v>90</v>
      </c>
    </row>
    <row r="41" spans="1:8" ht="12.75">
      <c r="A41" s="18">
        <v>39288</v>
      </c>
      <c r="B41" s="77" t="s">
        <v>69</v>
      </c>
      <c r="C41" s="78"/>
      <c r="D41" s="42">
        <v>1</v>
      </c>
      <c r="E41" s="89">
        <v>30848</v>
      </c>
      <c r="F41" s="51">
        <f t="shared" si="0"/>
        <v>30848</v>
      </c>
      <c r="G41" s="80"/>
      <c r="H41" s="81"/>
    </row>
    <row r="42" spans="1:8" ht="12.75">
      <c r="A42" s="18">
        <v>39319</v>
      </c>
      <c r="B42" s="77" t="s">
        <v>69</v>
      </c>
      <c r="C42" s="78"/>
      <c r="D42" s="42">
        <v>1</v>
      </c>
      <c r="E42" s="89">
        <v>33789</v>
      </c>
      <c r="F42" s="51">
        <f t="shared" si="0"/>
        <v>33789</v>
      </c>
      <c r="G42" s="80"/>
      <c r="H42" s="81"/>
    </row>
    <row r="43" spans="1:8" ht="12.75">
      <c r="A43" s="18">
        <v>39346</v>
      </c>
      <c r="B43" s="77" t="s">
        <v>108</v>
      </c>
      <c r="C43" s="78"/>
      <c r="D43" s="42">
        <v>1</v>
      </c>
      <c r="E43" s="89">
        <f>200000*2</f>
        <v>400000</v>
      </c>
      <c r="F43" s="51">
        <f t="shared" si="0"/>
        <v>400000</v>
      </c>
      <c r="G43" s="80"/>
      <c r="H43" s="81"/>
    </row>
    <row r="44" spans="1:8" ht="12.75">
      <c r="A44" s="18"/>
      <c r="B44" s="77" t="s">
        <v>107</v>
      </c>
      <c r="C44" s="78"/>
      <c r="D44" s="42">
        <v>1</v>
      </c>
      <c r="E44" s="89">
        <f>100000*2</f>
        <v>200000</v>
      </c>
      <c r="F44" s="51">
        <f>D44*E44</f>
        <v>200000</v>
      </c>
      <c r="G44" s="80"/>
      <c r="H44" s="81"/>
    </row>
    <row r="45" spans="1:8" ht="12.75">
      <c r="A45" s="18"/>
      <c r="B45" s="77" t="s">
        <v>101</v>
      </c>
      <c r="C45" s="78"/>
      <c r="D45" s="42">
        <v>1</v>
      </c>
      <c r="E45" s="89">
        <v>340000</v>
      </c>
      <c r="F45" s="51">
        <f t="shared" si="0"/>
        <v>340000</v>
      </c>
      <c r="G45" s="80"/>
      <c r="H45" s="81"/>
    </row>
    <row r="46" spans="1:8" ht="12.75">
      <c r="A46" s="18">
        <v>39350</v>
      </c>
      <c r="B46" s="77" t="s">
        <v>69</v>
      </c>
      <c r="C46" s="78"/>
      <c r="D46" s="42">
        <v>1</v>
      </c>
      <c r="E46" s="89">
        <v>34262</v>
      </c>
      <c r="F46" s="51">
        <f t="shared" si="0"/>
        <v>34262</v>
      </c>
      <c r="G46" s="80"/>
      <c r="H46" s="81"/>
    </row>
    <row r="47" spans="1:8" ht="12.75">
      <c r="A47" s="18">
        <v>39380</v>
      </c>
      <c r="B47" s="77" t="s">
        <v>69</v>
      </c>
      <c r="C47" s="78"/>
      <c r="D47" s="42">
        <v>1</v>
      </c>
      <c r="E47" s="89">
        <v>35185</v>
      </c>
      <c r="F47" s="51">
        <f t="shared" si="0"/>
        <v>35185</v>
      </c>
      <c r="G47" s="80"/>
      <c r="H47" s="81"/>
    </row>
    <row r="48" spans="1:8" ht="12.75">
      <c r="A48" s="18">
        <v>39384</v>
      </c>
      <c r="B48" s="77" t="s">
        <v>96</v>
      </c>
      <c r="C48" s="78"/>
      <c r="D48" s="42">
        <v>1</v>
      </c>
      <c r="E48" s="89"/>
      <c r="F48" s="51">
        <f t="shared" si="0"/>
        <v>0</v>
      </c>
      <c r="G48" s="80">
        <v>10000</v>
      </c>
      <c r="H48" s="81"/>
    </row>
    <row r="49" spans="1:8" ht="12.75">
      <c r="A49" s="18">
        <v>39389</v>
      </c>
      <c r="B49" s="77" t="s">
        <v>102</v>
      </c>
      <c r="C49" s="78"/>
      <c r="D49" s="42">
        <v>1</v>
      </c>
      <c r="E49" s="89"/>
      <c r="F49" s="51">
        <f t="shared" si="0"/>
        <v>0</v>
      </c>
      <c r="G49" s="80">
        <v>500000</v>
      </c>
      <c r="H49" s="81"/>
    </row>
    <row r="50" spans="1:8" ht="12.75">
      <c r="A50" s="18"/>
      <c r="B50" s="77" t="s">
        <v>103</v>
      </c>
      <c r="C50" s="78"/>
      <c r="D50" s="42">
        <v>1</v>
      </c>
      <c r="E50" s="89"/>
      <c r="F50" s="51">
        <f t="shared" si="0"/>
        <v>0</v>
      </c>
      <c r="G50" s="80">
        <v>500000</v>
      </c>
      <c r="H50" s="81"/>
    </row>
    <row r="51" spans="1:8" ht="12.75">
      <c r="A51" s="18"/>
      <c r="B51" s="77" t="s">
        <v>97</v>
      </c>
      <c r="C51" s="78"/>
      <c r="D51" s="42">
        <v>1</v>
      </c>
      <c r="E51" s="89"/>
      <c r="F51" s="51">
        <f t="shared" si="0"/>
        <v>0</v>
      </c>
      <c r="G51" s="80">
        <v>1500000</v>
      </c>
      <c r="H51" s="81"/>
    </row>
    <row r="52" spans="1:8" ht="12.75">
      <c r="A52" s="18"/>
      <c r="B52" s="77" t="s">
        <v>94</v>
      </c>
      <c r="C52" s="78"/>
      <c r="D52" s="42">
        <v>1</v>
      </c>
      <c r="E52" s="89">
        <f>200000*3</f>
        <v>600000</v>
      </c>
      <c r="F52" s="51">
        <f t="shared" si="0"/>
        <v>600000</v>
      </c>
      <c r="G52" s="80"/>
      <c r="H52" s="81"/>
    </row>
    <row r="53" spans="1:8" ht="12.75">
      <c r="A53" s="18">
        <v>39394</v>
      </c>
      <c r="B53" s="77" t="s">
        <v>104</v>
      </c>
      <c r="C53" s="78"/>
      <c r="D53" s="42">
        <v>1</v>
      </c>
      <c r="E53" s="89"/>
      <c r="F53" s="51">
        <f t="shared" si="0"/>
        <v>0</v>
      </c>
      <c r="G53" s="80">
        <v>200000</v>
      </c>
      <c r="H53" s="81"/>
    </row>
    <row r="54" spans="1:8" ht="12.75">
      <c r="A54" s="18">
        <v>39398</v>
      </c>
      <c r="B54" s="77" t="s">
        <v>105</v>
      </c>
      <c r="C54" s="78" t="s">
        <v>38</v>
      </c>
      <c r="D54" s="79">
        <v>16894</v>
      </c>
      <c r="E54" s="79">
        <v>344.84</v>
      </c>
      <c r="F54" s="51">
        <f t="shared" si="0"/>
        <v>5825726.96</v>
      </c>
      <c r="G54" s="80"/>
      <c r="H54" s="81"/>
    </row>
    <row r="55" spans="1:8" ht="12.75">
      <c r="A55" s="18">
        <v>39410</v>
      </c>
      <c r="B55" s="77" t="s">
        <v>69</v>
      </c>
      <c r="C55" s="78"/>
      <c r="D55" s="79">
        <v>1</v>
      </c>
      <c r="E55" s="79">
        <v>39238</v>
      </c>
      <c r="F55" s="51">
        <f t="shared" si="0"/>
        <v>39238</v>
      </c>
      <c r="G55" s="80"/>
      <c r="H55" s="81"/>
    </row>
    <row r="56" spans="1:8" ht="12.75">
      <c r="A56" s="18"/>
      <c r="B56" s="77" t="s">
        <v>96</v>
      </c>
      <c r="C56" s="78"/>
      <c r="D56" s="79">
        <v>1</v>
      </c>
      <c r="E56" s="79"/>
      <c r="F56" s="51">
        <f t="shared" si="0"/>
        <v>0</v>
      </c>
      <c r="G56" s="80">
        <v>10000</v>
      </c>
      <c r="H56" s="81"/>
    </row>
    <row r="57" spans="1:8" ht="12.75">
      <c r="A57" s="18">
        <v>39417</v>
      </c>
      <c r="B57" s="77" t="s">
        <v>95</v>
      </c>
      <c r="C57" s="78"/>
      <c r="D57" s="79">
        <v>1</v>
      </c>
      <c r="E57" s="79"/>
      <c r="F57" s="51">
        <f t="shared" si="0"/>
        <v>0</v>
      </c>
      <c r="G57" s="80">
        <v>200000</v>
      </c>
      <c r="H57" s="81"/>
    </row>
    <row r="58" spans="1:8" ht="12.75">
      <c r="A58" s="18"/>
      <c r="B58" s="34" t="s">
        <v>106</v>
      </c>
      <c r="C58" s="26"/>
      <c r="D58" s="44">
        <v>1</v>
      </c>
      <c r="E58" s="44"/>
      <c r="F58" s="51">
        <f t="shared" si="0"/>
        <v>0</v>
      </c>
      <c r="G58" s="48">
        <v>200000</v>
      </c>
      <c r="H58" s="21"/>
    </row>
    <row r="59" spans="1:8" s="1" customFormat="1" ht="12.75">
      <c r="A59" s="40"/>
      <c r="B59" s="41" t="s">
        <v>39</v>
      </c>
      <c r="C59" s="2"/>
      <c r="D59" s="67"/>
      <c r="E59" s="67"/>
      <c r="F59" s="68">
        <f>SUM(F16:F58)</f>
        <v>28057574.96</v>
      </c>
      <c r="G59" s="69">
        <f>SUM(G16:G58)</f>
        <v>10408000</v>
      </c>
      <c r="H59" s="40"/>
    </row>
    <row r="60" spans="1:8" ht="12.75">
      <c r="A60" s="37"/>
      <c r="B60" s="38" t="s">
        <v>32</v>
      </c>
      <c r="C60" s="39"/>
      <c r="D60" s="70"/>
      <c r="E60" s="70"/>
      <c r="F60" s="71">
        <f>IF((F59-G59)&gt;0,F59-G59,0)</f>
        <v>17649574.96</v>
      </c>
      <c r="G60" s="72">
        <f>IF((F59-G59)&lt;0,F59-G59,0)</f>
        <v>0</v>
      </c>
      <c r="H60" s="37"/>
    </row>
    <row r="61" spans="2:7" ht="12.75">
      <c r="B61" s="31"/>
      <c r="F61" s="3"/>
      <c r="G61" s="3"/>
    </row>
    <row r="62" spans="2:7" ht="12.75">
      <c r="B62" s="31"/>
      <c r="F62" s="3"/>
      <c r="G62" s="3"/>
    </row>
    <row r="63" spans="2:7" ht="12.75">
      <c r="B63" s="31"/>
      <c r="F63" s="3"/>
      <c r="G63" s="3"/>
    </row>
    <row r="64" spans="2:7" ht="12.75">
      <c r="B64" s="31"/>
      <c r="F64" s="3"/>
      <c r="G64" s="3"/>
    </row>
    <row r="65" spans="2:7" ht="12.75">
      <c r="B65" s="31"/>
      <c r="F65" s="3"/>
      <c r="G65" s="3"/>
    </row>
    <row r="66" spans="2:7" ht="12.75">
      <c r="B66" s="31"/>
      <c r="F66" s="3"/>
      <c r="G66" s="3"/>
    </row>
    <row r="67" spans="2:7" ht="12.75">
      <c r="B67" s="31"/>
      <c r="F67" s="3"/>
      <c r="G67" s="3"/>
    </row>
    <row r="68" spans="2:7" ht="12.75">
      <c r="B68" s="31"/>
      <c r="F68" s="3"/>
      <c r="G68" s="3"/>
    </row>
    <row r="69" spans="2:7" ht="12.75">
      <c r="B69" s="31"/>
      <c r="F69" s="3"/>
      <c r="G69" s="3"/>
    </row>
    <row r="70" spans="2:7" ht="12.75">
      <c r="B70" s="31"/>
      <c r="F70" s="3"/>
      <c r="G70" s="3"/>
    </row>
    <row r="71" spans="2:7" ht="12.75">
      <c r="B71" s="31"/>
      <c r="F71" s="3"/>
      <c r="G71" s="3"/>
    </row>
    <row r="72" spans="2:7" ht="12.75">
      <c r="B72" s="31"/>
      <c r="F72" s="3"/>
      <c r="G72" s="3"/>
    </row>
    <row r="73" spans="2:7" ht="12.75">
      <c r="B73" s="31"/>
      <c r="F73" s="3"/>
      <c r="G73" s="3"/>
    </row>
    <row r="74" spans="2:7" ht="12.75">
      <c r="B74" s="31"/>
      <c r="F74" s="3"/>
      <c r="G74" s="3"/>
    </row>
    <row r="75" spans="2:7" ht="12.75">
      <c r="B75" s="31"/>
      <c r="F75" s="3"/>
      <c r="G75" s="3"/>
    </row>
    <row r="76" spans="2:7" ht="12.75">
      <c r="B76" s="31"/>
      <c r="F76" s="3"/>
      <c r="G76" s="3"/>
    </row>
    <row r="77" spans="2:7" ht="12.75">
      <c r="B77" s="31"/>
      <c r="F77" s="3"/>
      <c r="G77" s="3"/>
    </row>
    <row r="78" spans="2:7" ht="12.75">
      <c r="B78" s="31"/>
      <c r="F78" s="3"/>
      <c r="G78" s="3"/>
    </row>
    <row r="79" spans="2:7" ht="12.75">
      <c r="B79" s="31"/>
      <c r="F79" s="3"/>
      <c r="G79" s="3"/>
    </row>
    <row r="80" spans="2:7" ht="12.75">
      <c r="B80" s="31"/>
      <c r="F80" s="3"/>
      <c r="G80" s="3"/>
    </row>
    <row r="81" spans="6:7" ht="12.75">
      <c r="F81" s="3"/>
      <c r="G81" s="3"/>
    </row>
    <row r="82" spans="6:7" ht="12.75">
      <c r="F82" s="3"/>
      <c r="G82" s="3"/>
    </row>
    <row r="83" spans="6:7" ht="12.75">
      <c r="F83" s="3"/>
      <c r="G83" s="3"/>
    </row>
    <row r="84" spans="6:7" ht="12.75">
      <c r="F84" s="3"/>
      <c r="G84" s="3"/>
    </row>
    <row r="85" spans="6:7" ht="12.75">
      <c r="F85" s="3"/>
      <c r="G85" s="3"/>
    </row>
    <row r="86" spans="6:7" ht="12.75">
      <c r="F86" s="3"/>
      <c r="G86" s="3"/>
    </row>
    <row r="87" spans="6:7" ht="12.75">
      <c r="F87" s="3"/>
      <c r="G87" s="3"/>
    </row>
    <row r="88" spans="6:7" ht="12.75">
      <c r="F88" s="3"/>
      <c r="G88" s="3"/>
    </row>
    <row r="89" spans="6:7" ht="12.75">
      <c r="F89" s="3"/>
      <c r="G89" s="3"/>
    </row>
    <row r="90" spans="6:7" ht="12.75">
      <c r="F90" s="4"/>
      <c r="G90" s="4"/>
    </row>
    <row r="91" spans="6:7" ht="12.75">
      <c r="F91" s="4"/>
      <c r="G91" s="4"/>
    </row>
    <row r="92" spans="6:7" ht="12.75">
      <c r="F92" s="4"/>
      <c r="G92" s="4"/>
    </row>
    <row r="93" spans="6:7" ht="12.75">
      <c r="F93" s="4"/>
      <c r="G93" s="4"/>
    </row>
    <row r="94" spans="6:7" ht="12.75">
      <c r="F94" s="4"/>
      <c r="G94" s="4"/>
    </row>
    <row r="95" spans="6:7" ht="12.75">
      <c r="F95" s="4"/>
      <c r="G95" s="4"/>
    </row>
    <row r="96" spans="6:7" ht="12.75">
      <c r="F96" s="4"/>
      <c r="G96" s="4"/>
    </row>
    <row r="97" spans="6:7" ht="12.75">
      <c r="F97" s="4"/>
      <c r="G97" s="4"/>
    </row>
    <row r="98" spans="6:7" ht="12.75">
      <c r="F98" s="4"/>
      <c r="G98" s="4"/>
    </row>
    <row r="99" spans="6:7" ht="12.75">
      <c r="F99" s="4"/>
      <c r="G99" s="4"/>
    </row>
    <row r="100" spans="6:7" ht="12.75">
      <c r="F100" s="4"/>
      <c r="G100" s="4"/>
    </row>
    <row r="101" spans="6:7" ht="12.75">
      <c r="F101" s="4"/>
      <c r="G101" s="4"/>
    </row>
    <row r="102" spans="6:7" ht="12.75">
      <c r="F102" s="4"/>
      <c r="G102" s="4"/>
    </row>
    <row r="103" spans="6:7" ht="12.75">
      <c r="F103" s="4"/>
      <c r="G103" s="4"/>
    </row>
    <row r="104" spans="6:7" ht="12.75">
      <c r="F104" s="4"/>
      <c r="G104" s="4"/>
    </row>
    <row r="105" spans="6:7" ht="12.75">
      <c r="F105" s="4"/>
      <c r="G105" s="4"/>
    </row>
    <row r="106" spans="6:7" ht="12.75">
      <c r="F106" s="4"/>
      <c r="G106" s="4"/>
    </row>
    <row r="107" spans="6:7" ht="12.75">
      <c r="F107" s="4"/>
      <c r="G107" s="4"/>
    </row>
    <row r="108" spans="6:7" ht="12.75">
      <c r="F108" s="4"/>
      <c r="G108" s="4"/>
    </row>
    <row r="109" spans="6:7" ht="12.75">
      <c r="F109" s="4"/>
      <c r="G109" s="4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B13">
      <selection activeCell="D22" sqref="D22"/>
    </sheetView>
  </sheetViews>
  <sheetFormatPr defaultColWidth="9.140625" defaultRowHeight="12.75"/>
  <cols>
    <col min="1" max="1" width="9.28125" style="0" customWidth="1"/>
    <col min="2" max="2" width="42.8515625" style="27" customWidth="1"/>
    <col min="3" max="3" width="6.140625" style="27" customWidth="1"/>
    <col min="4" max="4" width="8.8515625" style="0" customWidth="1"/>
    <col min="5" max="5" width="11.8515625" style="0" customWidth="1"/>
    <col min="6" max="6" width="12.57421875" style="0" customWidth="1"/>
    <col min="7" max="7" width="11.57421875" style="0" customWidth="1"/>
    <col min="8" max="8" width="19.140625" style="0" customWidth="1"/>
  </cols>
  <sheetData>
    <row r="1" spans="1:5" ht="12.75">
      <c r="A1" s="31"/>
      <c r="B1" s="31" t="s">
        <v>55</v>
      </c>
      <c r="C1" s="23"/>
      <c r="E1" s="31" t="s">
        <v>56</v>
      </c>
    </row>
    <row r="2" spans="1:8" ht="12.75">
      <c r="A2" s="53" t="s">
        <v>34</v>
      </c>
      <c r="B2" s="54" t="s">
        <v>47</v>
      </c>
      <c r="D2" s="53" t="s">
        <v>49</v>
      </c>
      <c r="E2" s="59" t="s">
        <v>47</v>
      </c>
      <c r="F2" s="59"/>
      <c r="G2" s="54"/>
      <c r="H2" s="65"/>
    </row>
    <row r="3" spans="1:8" ht="12.75">
      <c r="A3" s="55" t="s">
        <v>44</v>
      </c>
      <c r="B3" s="56" t="s">
        <v>48</v>
      </c>
      <c r="D3" s="55" t="s">
        <v>44</v>
      </c>
      <c r="E3" s="60" t="s">
        <v>50</v>
      </c>
      <c r="F3" s="60"/>
      <c r="G3" s="61"/>
      <c r="H3" s="65"/>
    </row>
    <row r="4" spans="1:8" ht="12.75">
      <c r="A4" s="57" t="s">
        <v>45</v>
      </c>
      <c r="B4" s="58" t="s">
        <v>46</v>
      </c>
      <c r="D4" s="55" t="s">
        <v>51</v>
      </c>
      <c r="E4" s="60" t="s">
        <v>52</v>
      </c>
      <c r="F4" s="60"/>
      <c r="G4" s="61"/>
      <c r="H4" s="65"/>
    </row>
    <row r="5" spans="4:8" ht="12.75">
      <c r="D5" s="55" t="s">
        <v>53</v>
      </c>
      <c r="E5" s="60" t="s">
        <v>54</v>
      </c>
      <c r="F5" s="60"/>
      <c r="G5" s="61"/>
      <c r="H5" s="65"/>
    </row>
    <row r="6" spans="4:8" ht="12.75">
      <c r="D6" s="57" t="s">
        <v>45</v>
      </c>
      <c r="E6" s="62" t="s">
        <v>46</v>
      </c>
      <c r="F6" s="63"/>
      <c r="G6" s="64"/>
      <c r="H6" s="65"/>
    </row>
    <row r="7" spans="1:2" ht="12.75">
      <c r="A7" s="1" t="s">
        <v>0</v>
      </c>
      <c r="B7" s="23"/>
    </row>
    <row r="8" spans="1:2" ht="12.75">
      <c r="A8" t="s">
        <v>35</v>
      </c>
      <c r="B8" s="76">
        <v>39447</v>
      </c>
    </row>
    <row r="9" ht="12.75"/>
    <row r="10" spans="1:8" ht="12.75">
      <c r="A10" s="2" t="s">
        <v>1</v>
      </c>
      <c r="B10" s="2" t="s">
        <v>40</v>
      </c>
      <c r="C10" s="2" t="s">
        <v>41</v>
      </c>
      <c r="D10" s="2" t="s">
        <v>42</v>
      </c>
      <c r="E10" s="2" t="s">
        <v>43</v>
      </c>
      <c r="F10" s="49" t="s">
        <v>36</v>
      </c>
      <c r="G10" s="45" t="s">
        <v>37</v>
      </c>
      <c r="H10" s="2" t="s">
        <v>57</v>
      </c>
    </row>
    <row r="11" spans="1:8" ht="12.75">
      <c r="A11" s="66">
        <v>39053</v>
      </c>
      <c r="B11" s="32" t="s">
        <v>73</v>
      </c>
      <c r="C11" s="24"/>
      <c r="D11" s="13"/>
      <c r="E11" s="13"/>
      <c r="F11" s="50"/>
      <c r="G11" s="46"/>
      <c r="H11" s="13"/>
    </row>
    <row r="12" spans="1:8" ht="12.75">
      <c r="A12" s="15"/>
      <c r="B12" s="33"/>
      <c r="C12" s="25" t="s">
        <v>38</v>
      </c>
      <c r="D12" s="17">
        <v>14026</v>
      </c>
      <c r="E12" s="42">
        <f>'16nov06'!D31</f>
        <v>100</v>
      </c>
      <c r="F12" s="51">
        <f>D12*E12</f>
        <v>1402600</v>
      </c>
      <c r="G12" s="47"/>
      <c r="H12" s="16"/>
    </row>
    <row r="13" spans="1:8" ht="12.75">
      <c r="A13" s="18"/>
      <c r="B13" s="33"/>
      <c r="C13" s="25" t="s">
        <v>4</v>
      </c>
      <c r="D13" s="17">
        <v>21224</v>
      </c>
      <c r="E13" s="42">
        <f>'16nov06'!D32</f>
        <v>10</v>
      </c>
      <c r="F13" s="51">
        <f>D13*E13</f>
        <v>212240</v>
      </c>
      <c r="G13" s="47"/>
      <c r="H13" s="16"/>
    </row>
    <row r="14" spans="1:8" ht="12.75">
      <c r="A14" s="18"/>
      <c r="B14" s="33"/>
      <c r="C14" s="25" t="s">
        <v>5</v>
      </c>
      <c r="D14" s="17">
        <v>16082</v>
      </c>
      <c r="E14" s="42">
        <f>'16nov06'!D33</f>
        <v>100</v>
      </c>
      <c r="F14" s="51">
        <f>D14*E14</f>
        <v>1608200</v>
      </c>
      <c r="G14" s="47"/>
      <c r="H14" s="16"/>
    </row>
    <row r="15" spans="1:8" ht="12.75">
      <c r="A15" s="18"/>
      <c r="B15" s="33"/>
      <c r="C15" s="25" t="s">
        <v>6</v>
      </c>
      <c r="D15" s="16">
        <v>1</v>
      </c>
      <c r="E15" s="42">
        <f>'16nov06'!D34</f>
        <v>2836000</v>
      </c>
      <c r="F15" s="51">
        <f>D15*E15</f>
        <v>2836000</v>
      </c>
      <c r="G15" s="47"/>
      <c r="H15" s="16"/>
    </row>
    <row r="16" spans="1:8" ht="12.75">
      <c r="A16" s="18"/>
      <c r="B16" s="33" t="s">
        <v>74</v>
      </c>
      <c r="C16" s="35"/>
      <c r="D16" s="36"/>
      <c r="E16" s="43"/>
      <c r="F16" s="52">
        <f>SUM(F12:F15)</f>
        <v>6059040</v>
      </c>
      <c r="G16" s="47"/>
      <c r="H16" s="16" t="s">
        <v>58</v>
      </c>
    </row>
    <row r="17" spans="1:8" ht="12.75">
      <c r="A17" s="18"/>
      <c r="B17" s="33"/>
      <c r="C17" s="25"/>
      <c r="D17" s="16"/>
      <c r="E17" s="42"/>
      <c r="F17" s="51"/>
      <c r="G17" s="47"/>
      <c r="H17" s="16"/>
    </row>
    <row r="18" spans="1:8" ht="12.75">
      <c r="A18" s="18" t="s">
        <v>60</v>
      </c>
      <c r="B18" s="33" t="s">
        <v>59</v>
      </c>
      <c r="C18" s="25" t="s">
        <v>38</v>
      </c>
      <c r="D18" s="42">
        <v>13661</v>
      </c>
      <c r="E18" s="42">
        <v>50</v>
      </c>
      <c r="F18" s="51">
        <f>D18*E18</f>
        <v>683050</v>
      </c>
      <c r="G18" s="47"/>
      <c r="H18" s="16" t="s">
        <v>61</v>
      </c>
    </row>
    <row r="19" spans="1:8" ht="12.75">
      <c r="A19" s="18" t="s">
        <v>60</v>
      </c>
      <c r="B19" s="33" t="s">
        <v>59</v>
      </c>
      <c r="C19" s="25" t="s">
        <v>5</v>
      </c>
      <c r="D19" s="42">
        <v>16075</v>
      </c>
      <c r="E19" s="42">
        <v>60</v>
      </c>
      <c r="F19" s="51">
        <f>D19*E19</f>
        <v>964500</v>
      </c>
      <c r="G19" s="47"/>
      <c r="H19" s="16" t="s">
        <v>61</v>
      </c>
    </row>
    <row r="20" spans="1:8" ht="12.75">
      <c r="A20" s="18" t="s">
        <v>66</v>
      </c>
      <c r="B20" s="33" t="s">
        <v>62</v>
      </c>
      <c r="C20" s="25" t="s">
        <v>6</v>
      </c>
      <c r="D20" s="42">
        <v>1</v>
      </c>
      <c r="E20" s="42">
        <v>100000</v>
      </c>
      <c r="F20" s="51">
        <f aca="true" t="shared" si="0" ref="F20:F58">D20*E20</f>
        <v>100000</v>
      </c>
      <c r="G20" s="47"/>
      <c r="H20" s="16"/>
    </row>
    <row r="21" spans="1:8" ht="12.75">
      <c r="A21" s="18">
        <v>39128</v>
      </c>
      <c r="B21" s="33" t="s">
        <v>69</v>
      </c>
      <c r="C21" s="25" t="s">
        <v>6</v>
      </c>
      <c r="D21" s="42">
        <v>1</v>
      </c>
      <c r="E21" s="42">
        <f>13035+19842</f>
        <v>32877</v>
      </c>
      <c r="F21" s="51">
        <f t="shared" si="0"/>
        <v>32877</v>
      </c>
      <c r="G21" s="47"/>
      <c r="H21" s="16"/>
    </row>
    <row r="22" spans="1:8" ht="12.75">
      <c r="A22" s="18">
        <v>39137</v>
      </c>
      <c r="B22" s="33" t="s">
        <v>69</v>
      </c>
      <c r="C22" s="25" t="s">
        <v>6</v>
      </c>
      <c r="D22" s="42">
        <v>1</v>
      </c>
      <c r="E22" s="42">
        <v>19975</v>
      </c>
      <c r="F22" s="51">
        <f t="shared" si="0"/>
        <v>19975</v>
      </c>
      <c r="G22" s="47"/>
      <c r="H22" s="16"/>
    </row>
    <row r="23" spans="1:8" ht="12.75">
      <c r="A23" s="18">
        <v>39148</v>
      </c>
      <c r="B23" s="33" t="s">
        <v>70</v>
      </c>
      <c r="C23" s="25" t="s">
        <v>6</v>
      </c>
      <c r="D23" s="42">
        <v>1</v>
      </c>
      <c r="E23" s="42">
        <v>6500000</v>
      </c>
      <c r="F23" s="51">
        <f t="shared" si="0"/>
        <v>6500000</v>
      </c>
      <c r="G23" s="47"/>
      <c r="H23" s="16" t="s">
        <v>75</v>
      </c>
    </row>
    <row r="24" spans="1:8" ht="12.75">
      <c r="A24" s="18">
        <v>39155</v>
      </c>
      <c r="B24" s="33" t="s">
        <v>71</v>
      </c>
      <c r="C24" s="25" t="s">
        <v>6</v>
      </c>
      <c r="D24" s="42">
        <v>1</v>
      </c>
      <c r="E24" s="42">
        <v>3700000</v>
      </c>
      <c r="F24" s="51">
        <f t="shared" si="0"/>
        <v>3700000</v>
      </c>
      <c r="G24" s="47"/>
      <c r="H24" s="16" t="s">
        <v>72</v>
      </c>
    </row>
    <row r="25" spans="1:8" ht="12.75">
      <c r="A25" s="18">
        <v>39165</v>
      </c>
      <c r="B25" s="33" t="s">
        <v>69</v>
      </c>
      <c r="C25" s="25" t="s">
        <v>6</v>
      </c>
      <c r="D25" s="42">
        <v>1</v>
      </c>
      <c r="E25" s="42">
        <v>31888</v>
      </c>
      <c r="F25" s="51">
        <f t="shared" si="0"/>
        <v>31888</v>
      </c>
      <c r="G25" s="47"/>
      <c r="H25" s="16"/>
    </row>
    <row r="26" spans="1:8" ht="12.75">
      <c r="A26" s="18">
        <v>39197</v>
      </c>
      <c r="B26" s="33" t="s">
        <v>69</v>
      </c>
      <c r="C26" s="25"/>
      <c r="D26" s="42">
        <v>1</v>
      </c>
      <c r="E26" s="89">
        <v>46096</v>
      </c>
      <c r="F26" s="51">
        <f t="shared" si="0"/>
        <v>46096</v>
      </c>
      <c r="G26" s="47"/>
      <c r="H26" s="16"/>
    </row>
    <row r="27" spans="1:8" ht="12.75">
      <c r="A27" s="18">
        <v>39227</v>
      </c>
      <c r="B27" s="33" t="s">
        <v>69</v>
      </c>
      <c r="C27" s="25"/>
      <c r="D27" s="42">
        <v>1</v>
      </c>
      <c r="E27" s="89">
        <v>44722</v>
      </c>
      <c r="F27" s="51">
        <f t="shared" si="0"/>
        <v>44722</v>
      </c>
      <c r="G27" s="47"/>
      <c r="H27" s="16"/>
    </row>
    <row r="28" spans="1:8" ht="12.75">
      <c r="A28" s="18">
        <v>39232</v>
      </c>
      <c r="B28" s="33" t="s">
        <v>81</v>
      </c>
      <c r="C28" s="25"/>
      <c r="D28" s="42">
        <v>1</v>
      </c>
      <c r="E28" s="89">
        <v>300000</v>
      </c>
      <c r="F28" s="51">
        <f t="shared" si="0"/>
        <v>300000</v>
      </c>
      <c r="G28" s="47"/>
      <c r="H28" s="16"/>
    </row>
    <row r="29" spans="1:8" ht="12.75">
      <c r="A29" s="18">
        <v>39238</v>
      </c>
      <c r="B29" s="33" t="s">
        <v>99</v>
      </c>
      <c r="C29" s="25"/>
      <c r="D29" s="42">
        <v>1</v>
      </c>
      <c r="E29" s="89"/>
      <c r="F29" s="51">
        <f t="shared" si="0"/>
        <v>0</v>
      </c>
      <c r="G29" s="47">
        <v>1600000</v>
      </c>
      <c r="H29" s="16"/>
    </row>
    <row r="30" spans="1:8" ht="12.75">
      <c r="A30" s="18"/>
      <c r="B30" s="33" t="s">
        <v>98</v>
      </c>
      <c r="C30" s="25"/>
      <c r="D30" s="42">
        <v>1</v>
      </c>
      <c r="E30" s="89"/>
      <c r="F30" s="51">
        <f t="shared" si="0"/>
        <v>0</v>
      </c>
      <c r="G30" s="47">
        <v>168000</v>
      </c>
      <c r="H30" s="16"/>
    </row>
    <row r="31" spans="1:8" ht="12.75">
      <c r="A31" s="18"/>
      <c r="B31" s="33" t="s">
        <v>78</v>
      </c>
      <c r="C31" s="25"/>
      <c r="D31" s="42">
        <v>1</v>
      </c>
      <c r="E31" s="89"/>
      <c r="F31" s="51">
        <f t="shared" si="0"/>
        <v>0</v>
      </c>
      <c r="G31" s="47">
        <v>100000</v>
      </c>
      <c r="H31" s="16"/>
    </row>
    <row r="32" spans="1:8" ht="12.75">
      <c r="A32" s="18">
        <v>39238</v>
      </c>
      <c r="B32" s="77" t="s">
        <v>91</v>
      </c>
      <c r="C32" s="78"/>
      <c r="D32" s="42">
        <v>1</v>
      </c>
      <c r="E32" s="89"/>
      <c r="F32" s="51">
        <f t="shared" si="0"/>
        <v>0</v>
      </c>
      <c r="G32" s="80">
        <v>1600000</v>
      </c>
      <c r="H32" s="81"/>
    </row>
    <row r="33" spans="1:8" ht="12.75">
      <c r="A33" s="18"/>
      <c r="B33" s="77" t="s">
        <v>79</v>
      </c>
      <c r="C33" s="78"/>
      <c r="D33" s="42">
        <v>1</v>
      </c>
      <c r="E33" s="89"/>
      <c r="F33" s="51">
        <f t="shared" si="0"/>
        <v>0</v>
      </c>
      <c r="G33" s="80">
        <v>20000</v>
      </c>
      <c r="H33" s="81"/>
    </row>
    <row r="34" spans="1:8" ht="30.75" customHeight="1">
      <c r="A34" s="18"/>
      <c r="B34" s="83" t="s">
        <v>92</v>
      </c>
      <c r="C34" s="78"/>
      <c r="D34" s="42">
        <v>1</v>
      </c>
      <c r="E34" s="89"/>
      <c r="F34" s="51">
        <f t="shared" si="0"/>
        <v>0</v>
      </c>
      <c r="G34" s="80">
        <f>3600000</f>
        <v>3600000</v>
      </c>
      <c r="H34" s="81"/>
    </row>
    <row r="35" spans="1:8" s="88" customFormat="1" ht="14.25" customHeight="1">
      <c r="A35" s="82"/>
      <c r="B35" s="83" t="s">
        <v>85</v>
      </c>
      <c r="C35" s="84"/>
      <c r="D35" s="42">
        <v>1</v>
      </c>
      <c r="E35" s="90">
        <f>200000*3</f>
        <v>600000</v>
      </c>
      <c r="F35" s="51">
        <f t="shared" si="0"/>
        <v>600000</v>
      </c>
      <c r="G35" s="87"/>
      <c r="H35" s="81"/>
    </row>
    <row r="36" spans="1:8" ht="12.75">
      <c r="A36" s="18"/>
      <c r="B36" s="77" t="s">
        <v>80</v>
      </c>
      <c r="C36" s="78"/>
      <c r="D36" s="42">
        <v>1</v>
      </c>
      <c r="E36" s="89">
        <v>500000</v>
      </c>
      <c r="F36" s="51">
        <f t="shared" si="0"/>
        <v>500000</v>
      </c>
      <c r="G36" s="80"/>
      <c r="H36" s="81"/>
    </row>
    <row r="37" spans="1:8" ht="12.75">
      <c r="A37" s="18">
        <v>39258</v>
      </c>
      <c r="B37" s="77" t="s">
        <v>69</v>
      </c>
      <c r="C37" s="78"/>
      <c r="D37" s="42">
        <v>1</v>
      </c>
      <c r="E37" s="89">
        <v>36378</v>
      </c>
      <c r="F37" s="51">
        <f t="shared" si="0"/>
        <v>36378</v>
      </c>
      <c r="G37" s="80"/>
      <c r="H37" s="81"/>
    </row>
    <row r="38" spans="1:8" ht="12.75">
      <c r="A38" s="18">
        <v>39283</v>
      </c>
      <c r="B38" s="77" t="s">
        <v>93</v>
      </c>
      <c r="C38" s="78"/>
      <c r="D38" s="42">
        <v>1</v>
      </c>
      <c r="E38" s="89">
        <v>500000</v>
      </c>
      <c r="F38" s="51">
        <f t="shared" si="0"/>
        <v>500000</v>
      </c>
      <c r="G38" s="80"/>
      <c r="H38" s="81"/>
    </row>
    <row r="39" spans="1:8" ht="12.75">
      <c r="A39" s="18"/>
      <c r="B39" s="83" t="s">
        <v>84</v>
      </c>
      <c r="C39" s="78"/>
      <c r="D39" s="42">
        <v>1</v>
      </c>
      <c r="E39" s="89">
        <f>200000*2</f>
        <v>400000</v>
      </c>
      <c r="F39" s="51">
        <f t="shared" si="0"/>
        <v>400000</v>
      </c>
      <c r="G39" s="80"/>
      <c r="H39" s="81"/>
    </row>
    <row r="40" spans="1:8" ht="12.75">
      <c r="A40" s="18"/>
      <c r="B40" s="77" t="s">
        <v>100</v>
      </c>
      <c r="C40" s="78"/>
      <c r="D40" s="42">
        <v>1</v>
      </c>
      <c r="E40" s="89"/>
      <c r="F40" s="51">
        <f t="shared" si="0"/>
        <v>0</v>
      </c>
      <c r="G40" s="80">
        <v>200000</v>
      </c>
      <c r="H40" s="81" t="s">
        <v>90</v>
      </c>
    </row>
    <row r="41" spans="1:8" ht="12.75">
      <c r="A41" s="18">
        <v>39288</v>
      </c>
      <c r="B41" s="77" t="s">
        <v>69</v>
      </c>
      <c r="C41" s="78"/>
      <c r="D41" s="42">
        <v>1</v>
      </c>
      <c r="E41" s="89">
        <v>30848</v>
      </c>
      <c r="F41" s="51">
        <f t="shared" si="0"/>
        <v>30848</v>
      </c>
      <c r="G41" s="80"/>
      <c r="H41" s="81"/>
    </row>
    <row r="42" spans="1:8" ht="12.75">
      <c r="A42" s="18">
        <v>39319</v>
      </c>
      <c r="B42" s="77" t="s">
        <v>69</v>
      </c>
      <c r="C42" s="78"/>
      <c r="D42" s="42">
        <v>1</v>
      </c>
      <c r="E42" s="89">
        <v>33789</v>
      </c>
      <c r="F42" s="51">
        <f t="shared" si="0"/>
        <v>33789</v>
      </c>
      <c r="G42" s="80"/>
      <c r="H42" s="81"/>
    </row>
    <row r="43" spans="1:8" ht="12.75">
      <c r="A43" s="18">
        <v>39346</v>
      </c>
      <c r="B43" s="77" t="s">
        <v>108</v>
      </c>
      <c r="C43" s="78"/>
      <c r="D43" s="42">
        <v>1</v>
      </c>
      <c r="E43" s="89">
        <f>200000*2</f>
        <v>400000</v>
      </c>
      <c r="F43" s="51">
        <f t="shared" si="0"/>
        <v>400000</v>
      </c>
      <c r="G43" s="80"/>
      <c r="H43" s="81"/>
    </row>
    <row r="44" spans="1:8" ht="12.75">
      <c r="A44" s="18"/>
      <c r="B44" s="77" t="s">
        <v>107</v>
      </c>
      <c r="C44" s="78"/>
      <c r="D44" s="42">
        <v>1</v>
      </c>
      <c r="E44" s="89">
        <f>100000*2</f>
        <v>200000</v>
      </c>
      <c r="F44" s="51">
        <f>D44*E44</f>
        <v>200000</v>
      </c>
      <c r="G44" s="80"/>
      <c r="H44" s="81"/>
    </row>
    <row r="45" spans="1:8" ht="12.75">
      <c r="A45" s="18"/>
      <c r="B45" s="77" t="s">
        <v>101</v>
      </c>
      <c r="C45" s="78"/>
      <c r="D45" s="42">
        <v>1</v>
      </c>
      <c r="E45" s="89">
        <v>340000</v>
      </c>
      <c r="F45" s="51">
        <f t="shared" si="0"/>
        <v>340000</v>
      </c>
      <c r="G45" s="80"/>
      <c r="H45" s="81"/>
    </row>
    <row r="46" spans="1:8" ht="12.75">
      <c r="A46" s="18">
        <v>39350</v>
      </c>
      <c r="B46" s="77" t="s">
        <v>69</v>
      </c>
      <c r="C46" s="78"/>
      <c r="D46" s="42">
        <v>1</v>
      </c>
      <c r="E46" s="89">
        <v>34262</v>
      </c>
      <c r="F46" s="51">
        <f t="shared" si="0"/>
        <v>34262</v>
      </c>
      <c r="G46" s="80"/>
      <c r="H46" s="81"/>
    </row>
    <row r="47" spans="1:8" ht="12.75">
      <c r="A47" s="18">
        <v>39380</v>
      </c>
      <c r="B47" s="77" t="s">
        <v>69</v>
      </c>
      <c r="C47" s="78"/>
      <c r="D47" s="42">
        <v>1</v>
      </c>
      <c r="E47" s="89">
        <v>35185</v>
      </c>
      <c r="F47" s="51">
        <f t="shared" si="0"/>
        <v>35185</v>
      </c>
      <c r="G47" s="80"/>
      <c r="H47" s="81"/>
    </row>
    <row r="48" spans="1:8" ht="12.75">
      <c r="A48" s="18">
        <v>39384</v>
      </c>
      <c r="B48" s="77" t="s">
        <v>112</v>
      </c>
      <c r="C48" s="78"/>
      <c r="D48" s="42">
        <v>1</v>
      </c>
      <c r="E48" s="89"/>
      <c r="F48" s="51">
        <f t="shared" si="0"/>
        <v>0</v>
      </c>
      <c r="G48" s="80">
        <v>10000</v>
      </c>
      <c r="H48" s="81"/>
    </row>
    <row r="49" spans="1:8" ht="12.75">
      <c r="A49" s="18">
        <v>39389</v>
      </c>
      <c r="B49" s="77" t="s">
        <v>102</v>
      </c>
      <c r="C49" s="78"/>
      <c r="D49" s="42">
        <v>1</v>
      </c>
      <c r="E49" s="89"/>
      <c r="F49" s="51">
        <f t="shared" si="0"/>
        <v>0</v>
      </c>
      <c r="G49" s="80">
        <v>500000</v>
      </c>
      <c r="H49" s="81"/>
    </row>
    <row r="50" spans="1:8" ht="12.75">
      <c r="A50" s="18"/>
      <c r="B50" s="77" t="s">
        <v>103</v>
      </c>
      <c r="C50" s="78"/>
      <c r="D50" s="42">
        <v>1</v>
      </c>
      <c r="E50" s="89"/>
      <c r="F50" s="51">
        <f t="shared" si="0"/>
        <v>0</v>
      </c>
      <c r="G50" s="80">
        <v>500000</v>
      </c>
      <c r="H50" s="81"/>
    </row>
    <row r="51" spans="1:8" ht="12.75">
      <c r="A51" s="18"/>
      <c r="B51" s="77" t="s">
        <v>97</v>
      </c>
      <c r="C51" s="78"/>
      <c r="D51" s="42">
        <v>1</v>
      </c>
      <c r="E51" s="89"/>
      <c r="F51" s="51">
        <f t="shared" si="0"/>
        <v>0</v>
      </c>
      <c r="G51" s="80">
        <v>1500000</v>
      </c>
      <c r="H51" s="81"/>
    </row>
    <row r="52" spans="1:8" ht="12.75">
      <c r="A52" s="18"/>
      <c r="B52" s="77" t="s">
        <v>94</v>
      </c>
      <c r="C52" s="78"/>
      <c r="D52" s="42">
        <v>1</v>
      </c>
      <c r="E52" s="89">
        <f>200000*3</f>
        <v>600000</v>
      </c>
      <c r="F52" s="51">
        <f t="shared" si="0"/>
        <v>600000</v>
      </c>
      <c r="G52" s="80"/>
      <c r="H52" s="81"/>
    </row>
    <row r="53" spans="1:8" ht="12.75">
      <c r="A53" s="18">
        <v>39394</v>
      </c>
      <c r="B53" s="77" t="s">
        <v>104</v>
      </c>
      <c r="C53" s="78"/>
      <c r="D53" s="42">
        <v>1</v>
      </c>
      <c r="E53" s="89"/>
      <c r="F53" s="51">
        <f t="shared" si="0"/>
        <v>0</v>
      </c>
      <c r="G53" s="80">
        <v>200000</v>
      </c>
      <c r="H53" s="81"/>
    </row>
    <row r="54" spans="1:8" ht="12.75">
      <c r="A54" s="18">
        <v>39398</v>
      </c>
      <c r="B54" s="77" t="s">
        <v>105</v>
      </c>
      <c r="C54" s="78" t="s">
        <v>38</v>
      </c>
      <c r="D54" s="79">
        <v>16894</v>
      </c>
      <c r="E54" s="79">
        <v>344.84</v>
      </c>
      <c r="F54" s="91">
        <f t="shared" si="0"/>
        <v>5825726.96</v>
      </c>
      <c r="G54" s="80"/>
      <c r="H54" s="81"/>
    </row>
    <row r="55" spans="1:8" ht="12.75">
      <c r="A55" s="18">
        <v>39410</v>
      </c>
      <c r="B55" s="77" t="s">
        <v>69</v>
      </c>
      <c r="C55" s="78"/>
      <c r="D55" s="79">
        <v>1</v>
      </c>
      <c r="E55" s="79">
        <v>39238</v>
      </c>
      <c r="F55" s="51">
        <f t="shared" si="0"/>
        <v>39238</v>
      </c>
      <c r="G55" s="80"/>
      <c r="H55" s="81"/>
    </row>
    <row r="56" spans="1:8" ht="12.75">
      <c r="A56" s="18"/>
      <c r="B56" s="77" t="s">
        <v>110</v>
      </c>
      <c r="C56" s="78"/>
      <c r="D56" s="79">
        <v>1</v>
      </c>
      <c r="E56" s="79"/>
      <c r="F56" s="51">
        <f t="shared" si="0"/>
        <v>0</v>
      </c>
      <c r="G56" s="80">
        <v>10000</v>
      </c>
      <c r="H56" s="81"/>
    </row>
    <row r="57" spans="1:8" ht="12.75">
      <c r="A57" s="18">
        <v>39417</v>
      </c>
      <c r="B57" s="77" t="s">
        <v>95</v>
      </c>
      <c r="C57" s="78"/>
      <c r="D57" s="79">
        <v>1</v>
      </c>
      <c r="E57" s="79"/>
      <c r="F57" s="51">
        <f t="shared" si="0"/>
        <v>0</v>
      </c>
      <c r="G57" s="80">
        <v>200000</v>
      </c>
      <c r="H57" s="81"/>
    </row>
    <row r="58" spans="1:8" ht="12.75">
      <c r="A58" s="18"/>
      <c r="B58" s="77" t="s">
        <v>106</v>
      </c>
      <c r="C58" s="78"/>
      <c r="D58" s="79">
        <v>1</v>
      </c>
      <c r="E58" s="79"/>
      <c r="F58" s="51">
        <f t="shared" si="0"/>
        <v>0</v>
      </c>
      <c r="G58" s="80">
        <v>200000</v>
      </c>
      <c r="H58" s="81"/>
    </row>
    <row r="59" spans="1:8" ht="12.75">
      <c r="A59" s="18">
        <v>39437</v>
      </c>
      <c r="B59" s="77" t="s">
        <v>109</v>
      </c>
      <c r="C59" s="78"/>
      <c r="D59" s="79">
        <v>1</v>
      </c>
      <c r="E59" s="79"/>
      <c r="F59" s="51">
        <f>D59*E59</f>
        <v>0</v>
      </c>
      <c r="G59" s="80">
        <v>4778000</v>
      </c>
      <c r="H59" s="81"/>
    </row>
    <row r="60" spans="1:8" ht="12.75">
      <c r="A60" s="18">
        <v>39441</v>
      </c>
      <c r="B60" s="77" t="s">
        <v>69</v>
      </c>
      <c r="C60" s="78"/>
      <c r="D60" s="79">
        <v>1</v>
      </c>
      <c r="E60" s="79">
        <v>41915</v>
      </c>
      <c r="F60" s="51">
        <f>D60*E60</f>
        <v>41915</v>
      </c>
      <c r="G60" s="80"/>
      <c r="H60" s="81"/>
    </row>
    <row r="61" spans="1:8" ht="12.75">
      <c r="A61" s="18">
        <v>39445</v>
      </c>
      <c r="B61" s="77" t="s">
        <v>111</v>
      </c>
      <c r="C61" s="78"/>
      <c r="D61" s="79">
        <v>1</v>
      </c>
      <c r="E61" s="79"/>
      <c r="F61" s="51">
        <f>D61*E61</f>
        <v>0</v>
      </c>
      <c r="G61" s="80">
        <v>10000</v>
      </c>
      <c r="H61" s="81"/>
    </row>
    <row r="62" spans="1:8" s="1" customFormat="1" ht="12.75">
      <c r="A62" s="40"/>
      <c r="B62" s="41" t="s">
        <v>39</v>
      </c>
      <c r="C62" s="2"/>
      <c r="D62" s="67"/>
      <c r="E62" s="67"/>
      <c r="F62" s="68">
        <f>SUM(F16:F61)</f>
        <v>28099489.96</v>
      </c>
      <c r="G62" s="69">
        <f>SUM(G16:G61)</f>
        <v>15196000</v>
      </c>
      <c r="H62" s="40"/>
    </row>
    <row r="63" spans="1:8" ht="12.75">
      <c r="A63" s="37"/>
      <c r="B63" s="38" t="s">
        <v>32</v>
      </c>
      <c r="C63" s="39"/>
      <c r="D63" s="70"/>
      <c r="E63" s="70"/>
      <c r="F63" s="71">
        <f>IF((F62-G62)&gt;0,F62-G62,0)</f>
        <v>12903489.96</v>
      </c>
      <c r="G63" s="72">
        <f>IF((F62-G62)&lt;0,F62-G62,0)</f>
        <v>0</v>
      </c>
      <c r="H63" s="37"/>
    </row>
    <row r="64" spans="2:7" ht="12.75">
      <c r="B64" s="31"/>
      <c r="F64" s="3"/>
      <c r="G64" s="3"/>
    </row>
    <row r="65" spans="2:7" ht="12.75">
      <c r="B65" s="31"/>
      <c r="F65" s="3"/>
      <c r="G65" s="3"/>
    </row>
    <row r="66" spans="2:7" ht="12.75">
      <c r="B66" s="31"/>
      <c r="F66" s="3"/>
      <c r="G66" s="3"/>
    </row>
    <row r="67" spans="2:7" ht="12.75">
      <c r="B67" s="31"/>
      <c r="F67" s="3"/>
      <c r="G67" s="3"/>
    </row>
    <row r="68" spans="2:7" ht="12.75">
      <c r="B68" s="31"/>
      <c r="F68" s="3"/>
      <c r="G68" s="3"/>
    </row>
    <row r="69" spans="2:7" ht="12.75">
      <c r="B69" s="31"/>
      <c r="F69" s="3"/>
      <c r="G69" s="3"/>
    </row>
    <row r="70" spans="2:7" ht="12.75">
      <c r="B70" s="31"/>
      <c r="F70" s="3"/>
      <c r="G70" s="3"/>
    </row>
    <row r="71" spans="2:7" ht="12.75">
      <c r="B71" s="31"/>
      <c r="F71" s="3"/>
      <c r="G71" s="3"/>
    </row>
    <row r="72" spans="2:7" ht="12.75">
      <c r="B72" s="31"/>
      <c r="F72" s="3"/>
      <c r="G72" s="3"/>
    </row>
    <row r="73" spans="2:7" ht="12.75">
      <c r="B73" s="31"/>
      <c r="F73" s="3"/>
      <c r="G73" s="3"/>
    </row>
    <row r="74" spans="2:7" ht="12.75">
      <c r="B74" s="31"/>
      <c r="F74" s="3"/>
      <c r="G74" s="3"/>
    </row>
    <row r="75" spans="2:7" ht="12.75">
      <c r="B75" s="31"/>
      <c r="F75" s="3"/>
      <c r="G75" s="3"/>
    </row>
    <row r="76" spans="2:7" ht="12.75">
      <c r="B76" s="31"/>
      <c r="F76" s="3"/>
      <c r="G76" s="3"/>
    </row>
    <row r="77" spans="2:7" ht="12.75">
      <c r="B77" s="31"/>
      <c r="F77" s="3"/>
      <c r="G77" s="3"/>
    </row>
    <row r="78" spans="2:7" ht="12.75">
      <c r="B78" s="31"/>
      <c r="F78" s="3"/>
      <c r="G78" s="3"/>
    </row>
    <row r="79" spans="2:7" ht="12.75">
      <c r="B79" s="31"/>
      <c r="F79" s="3"/>
      <c r="G79" s="3"/>
    </row>
    <row r="80" spans="2:7" ht="12.75">
      <c r="B80" s="31"/>
      <c r="F80" s="3"/>
      <c r="G80" s="3"/>
    </row>
    <row r="81" spans="2:7" ht="12.75">
      <c r="B81" s="31"/>
      <c r="F81" s="3"/>
      <c r="G81" s="3"/>
    </row>
    <row r="82" spans="2:7" ht="12.75">
      <c r="B82" s="31"/>
      <c r="F82" s="3"/>
      <c r="G82" s="3"/>
    </row>
    <row r="83" spans="2:7" ht="12.75">
      <c r="B83" s="31"/>
      <c r="F83" s="3"/>
      <c r="G83" s="3"/>
    </row>
    <row r="84" spans="6:7" ht="12.75">
      <c r="F84" s="3"/>
      <c r="G84" s="3"/>
    </row>
    <row r="85" spans="6:7" ht="12.75">
      <c r="F85" s="3"/>
      <c r="G85" s="3"/>
    </row>
    <row r="86" spans="6:7" ht="12.75">
      <c r="F86" s="3"/>
      <c r="G86" s="3"/>
    </row>
    <row r="87" spans="6:7" ht="12.75">
      <c r="F87" s="3"/>
      <c r="G87" s="3"/>
    </row>
    <row r="88" spans="6:7" ht="12.75">
      <c r="F88" s="3"/>
      <c r="G88" s="3"/>
    </row>
    <row r="89" spans="6:7" ht="12.75">
      <c r="F89" s="3"/>
      <c r="G89" s="3"/>
    </row>
    <row r="90" spans="6:7" ht="12.75">
      <c r="F90" s="3"/>
      <c r="G90" s="3"/>
    </row>
    <row r="91" spans="6:7" ht="12.75">
      <c r="F91" s="3"/>
      <c r="G91" s="3"/>
    </row>
    <row r="92" spans="6:7" ht="12.75">
      <c r="F92" s="3"/>
      <c r="G92" s="3"/>
    </row>
    <row r="93" spans="6:7" ht="12.75">
      <c r="F93" s="4"/>
      <c r="G93" s="4"/>
    </row>
    <row r="94" spans="6:7" ht="12.75">
      <c r="F94" s="4"/>
      <c r="G94" s="4"/>
    </row>
    <row r="95" spans="6:7" ht="12.75">
      <c r="F95" s="4"/>
      <c r="G95" s="4"/>
    </row>
    <row r="96" spans="6:7" ht="12.75">
      <c r="F96" s="4"/>
      <c r="G96" s="4"/>
    </row>
    <row r="97" spans="6:7" ht="12.75">
      <c r="F97" s="4"/>
      <c r="G97" s="4"/>
    </row>
    <row r="98" spans="6:7" ht="12.75">
      <c r="F98" s="4"/>
      <c r="G98" s="4"/>
    </row>
    <row r="99" spans="6:7" ht="12.75">
      <c r="F99" s="4"/>
      <c r="G99" s="4"/>
    </row>
    <row r="100" spans="6:7" ht="12.75">
      <c r="F100" s="4"/>
      <c r="G100" s="4"/>
    </row>
    <row r="101" spans="6:7" ht="12.75">
      <c r="F101" s="4"/>
      <c r="G101" s="4"/>
    </row>
    <row r="102" spans="6:7" ht="12.75">
      <c r="F102" s="4"/>
      <c r="G102" s="4"/>
    </row>
    <row r="103" spans="6:7" ht="12.75">
      <c r="F103" s="4"/>
      <c r="G103" s="4"/>
    </row>
    <row r="104" spans="6:7" ht="12.75">
      <c r="F104" s="4"/>
      <c r="G104" s="4"/>
    </row>
    <row r="105" spans="6:7" ht="12.75">
      <c r="F105" s="4"/>
      <c r="G105" s="4"/>
    </row>
    <row r="106" spans="6:7" ht="12.75">
      <c r="F106" s="4"/>
      <c r="G106" s="4"/>
    </row>
    <row r="107" spans="6:7" ht="12.75">
      <c r="F107" s="4"/>
      <c r="G107" s="4"/>
    </row>
    <row r="108" spans="6:7" ht="12.75">
      <c r="F108" s="4"/>
      <c r="G108" s="4"/>
    </row>
    <row r="109" spans="6:7" ht="12.75">
      <c r="F109" s="4"/>
      <c r="G109" s="4"/>
    </row>
    <row r="110" spans="6:7" ht="12.75">
      <c r="F110" s="4"/>
      <c r="G110" s="4"/>
    </row>
    <row r="111" spans="6:7" ht="12.75">
      <c r="F111" s="4"/>
      <c r="G111" s="4"/>
    </row>
    <row r="112" spans="6:7" ht="12.75">
      <c r="F112" s="4"/>
      <c r="G112" s="4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5"/>
  <sheetViews>
    <sheetView zoomScalePageLayoutView="0" workbookViewId="0" topLeftCell="A13">
      <selection activeCell="A12" sqref="A12"/>
    </sheetView>
  </sheetViews>
  <sheetFormatPr defaultColWidth="9.140625" defaultRowHeight="12.75"/>
  <cols>
    <col min="1" max="1" width="9.28125" style="0" customWidth="1"/>
    <col min="2" max="2" width="42.8515625" style="27" customWidth="1"/>
    <col min="3" max="3" width="6.140625" style="27" customWidth="1"/>
    <col min="4" max="4" width="8.8515625" style="0" customWidth="1"/>
    <col min="5" max="5" width="11.8515625" style="0" customWidth="1"/>
    <col min="6" max="6" width="12.57421875" style="0" customWidth="1"/>
    <col min="7" max="7" width="11.57421875" style="0" customWidth="1"/>
    <col min="8" max="8" width="19.140625" style="0" customWidth="1"/>
  </cols>
  <sheetData>
    <row r="1" spans="1:5" ht="12.75">
      <c r="A1" s="31"/>
      <c r="B1" s="31" t="s">
        <v>55</v>
      </c>
      <c r="C1" s="23"/>
      <c r="E1" s="31" t="s">
        <v>56</v>
      </c>
    </row>
    <row r="2" spans="1:8" ht="12.75">
      <c r="A2" s="53" t="s">
        <v>34</v>
      </c>
      <c r="B2" s="54" t="s">
        <v>47</v>
      </c>
      <c r="D2" s="53" t="s">
        <v>49</v>
      </c>
      <c r="E2" s="59" t="s">
        <v>47</v>
      </c>
      <c r="F2" s="59"/>
      <c r="G2" s="54"/>
      <c r="H2" s="65"/>
    </row>
    <row r="3" spans="1:8" ht="12.75">
      <c r="A3" s="55" t="s">
        <v>44</v>
      </c>
      <c r="B3" s="56" t="s">
        <v>48</v>
      </c>
      <c r="D3" s="55" t="s">
        <v>44</v>
      </c>
      <c r="E3" s="60" t="s">
        <v>50</v>
      </c>
      <c r="F3" s="60"/>
      <c r="G3" s="61"/>
      <c r="H3" s="65"/>
    </row>
    <row r="4" spans="1:8" ht="12.75">
      <c r="A4" s="57" t="s">
        <v>45</v>
      </c>
      <c r="B4" s="58" t="s">
        <v>46</v>
      </c>
      <c r="D4" s="55" t="s">
        <v>51</v>
      </c>
      <c r="E4" s="60" t="s">
        <v>52</v>
      </c>
      <c r="F4" s="60"/>
      <c r="G4" s="61"/>
      <c r="H4" s="65"/>
    </row>
    <row r="5" spans="4:8" ht="12.75">
      <c r="D5" s="55" t="s">
        <v>53</v>
      </c>
      <c r="E5" s="60" t="s">
        <v>54</v>
      </c>
      <c r="F5" s="60"/>
      <c r="G5" s="61"/>
      <c r="H5" s="65"/>
    </row>
    <row r="6" spans="4:8" ht="12.75">
      <c r="D6" s="57" t="s">
        <v>45</v>
      </c>
      <c r="E6" s="62" t="s">
        <v>46</v>
      </c>
      <c r="F6" s="63"/>
      <c r="G6" s="64"/>
      <c r="H6" s="65"/>
    </row>
    <row r="7" spans="1:2" ht="12.75">
      <c r="A7" s="1" t="s">
        <v>0</v>
      </c>
      <c r="B7" s="23"/>
    </row>
    <row r="8" spans="1:2" ht="12.75">
      <c r="A8" t="s">
        <v>35</v>
      </c>
      <c r="B8" s="76">
        <v>39478</v>
      </c>
    </row>
    <row r="9" ht="12.75"/>
    <row r="10" spans="1:8" ht="12.75">
      <c r="A10" s="2" t="s">
        <v>1</v>
      </c>
      <c r="B10" s="2" t="s">
        <v>40</v>
      </c>
      <c r="C10" s="2" t="s">
        <v>41</v>
      </c>
      <c r="D10" s="2" t="s">
        <v>42</v>
      </c>
      <c r="E10" s="2" t="s">
        <v>43</v>
      </c>
      <c r="F10" s="49" t="s">
        <v>36</v>
      </c>
      <c r="G10" s="45" t="s">
        <v>37</v>
      </c>
      <c r="H10" s="2" t="s">
        <v>57</v>
      </c>
    </row>
    <row r="11" spans="1:8" ht="12.75">
      <c r="A11" s="66">
        <v>39053</v>
      </c>
      <c r="B11" s="32" t="s">
        <v>73</v>
      </c>
      <c r="C11" s="24"/>
      <c r="D11" s="13"/>
      <c r="E11" s="13"/>
      <c r="F11" s="50"/>
      <c r="G11" s="46"/>
      <c r="H11" s="13"/>
    </row>
    <row r="12" spans="1:8" ht="12.75">
      <c r="A12" s="15"/>
      <c r="B12" s="33"/>
      <c r="C12" s="25" t="s">
        <v>38</v>
      </c>
      <c r="D12" s="17">
        <v>14026</v>
      </c>
      <c r="E12" s="42">
        <f>'16nov06'!D31</f>
        <v>100</v>
      </c>
      <c r="F12" s="51">
        <f>D12*E12</f>
        <v>1402600</v>
      </c>
      <c r="G12" s="47"/>
      <c r="H12" s="16"/>
    </row>
    <row r="13" spans="1:8" ht="12.75">
      <c r="A13" s="18"/>
      <c r="B13" s="33"/>
      <c r="C13" s="25" t="s">
        <v>4</v>
      </c>
      <c r="D13" s="17">
        <v>21224</v>
      </c>
      <c r="E13" s="42">
        <f>'16nov06'!D32</f>
        <v>10</v>
      </c>
      <c r="F13" s="51">
        <f>D13*E13</f>
        <v>212240</v>
      </c>
      <c r="G13" s="47"/>
      <c r="H13" s="16"/>
    </row>
    <row r="14" spans="1:8" ht="12.75">
      <c r="A14" s="18"/>
      <c r="B14" s="33"/>
      <c r="C14" s="25" t="s">
        <v>5</v>
      </c>
      <c r="D14" s="17">
        <v>16082</v>
      </c>
      <c r="E14" s="42">
        <f>'16nov06'!D33</f>
        <v>100</v>
      </c>
      <c r="F14" s="51">
        <f>D14*E14</f>
        <v>1608200</v>
      </c>
      <c r="G14" s="47"/>
      <c r="H14" s="16"/>
    </row>
    <row r="15" spans="1:8" ht="12.75">
      <c r="A15" s="18"/>
      <c r="B15" s="33"/>
      <c r="C15" s="25" t="s">
        <v>6</v>
      </c>
      <c r="D15" s="16">
        <v>1</v>
      </c>
      <c r="E15" s="42">
        <f>'16nov06'!D34</f>
        <v>2836000</v>
      </c>
      <c r="F15" s="51">
        <f>D15*E15</f>
        <v>2836000</v>
      </c>
      <c r="G15" s="47"/>
      <c r="H15" s="16"/>
    </row>
    <row r="16" spans="1:8" ht="12.75">
      <c r="A16" s="18"/>
      <c r="B16" s="33" t="s">
        <v>74</v>
      </c>
      <c r="C16" s="35"/>
      <c r="D16" s="36"/>
      <c r="E16" s="43"/>
      <c r="F16" s="52">
        <f>SUM(F12:F15)</f>
        <v>6059040</v>
      </c>
      <c r="G16" s="47"/>
      <c r="H16" s="16" t="s">
        <v>58</v>
      </c>
    </row>
    <row r="17" spans="1:8" ht="12.75">
      <c r="A17" s="18"/>
      <c r="B17" s="33"/>
      <c r="C17" s="25"/>
      <c r="D17" s="16"/>
      <c r="E17" s="42"/>
      <c r="F17" s="51"/>
      <c r="G17" s="47"/>
      <c r="H17" s="16"/>
    </row>
    <row r="18" spans="1:8" ht="12.75">
      <c r="A18" s="18" t="s">
        <v>60</v>
      </c>
      <c r="B18" s="33" t="s">
        <v>59</v>
      </c>
      <c r="C18" s="25" t="s">
        <v>38</v>
      </c>
      <c r="D18" s="42">
        <v>13661</v>
      </c>
      <c r="E18" s="42">
        <v>50</v>
      </c>
      <c r="F18" s="51">
        <f>D18*E18</f>
        <v>683050</v>
      </c>
      <c r="G18" s="47"/>
      <c r="H18" s="16" t="s">
        <v>61</v>
      </c>
    </row>
    <row r="19" spans="1:8" ht="12.75">
      <c r="A19" s="18" t="s">
        <v>60</v>
      </c>
      <c r="B19" s="33" t="s">
        <v>59</v>
      </c>
      <c r="C19" s="25" t="s">
        <v>5</v>
      </c>
      <c r="D19" s="42">
        <v>16075</v>
      </c>
      <c r="E19" s="42">
        <v>60</v>
      </c>
      <c r="F19" s="51">
        <f>D19*E19</f>
        <v>964500</v>
      </c>
      <c r="G19" s="47"/>
      <c r="H19" s="16" t="s">
        <v>61</v>
      </c>
    </row>
    <row r="20" spans="1:8" ht="12.75">
      <c r="A20" s="18" t="s">
        <v>66</v>
      </c>
      <c r="B20" s="33" t="s">
        <v>62</v>
      </c>
      <c r="C20" s="25" t="s">
        <v>6</v>
      </c>
      <c r="D20" s="42">
        <v>1</v>
      </c>
      <c r="E20" s="42">
        <v>100000</v>
      </c>
      <c r="F20" s="51">
        <f aca="true" t="shared" si="0" ref="F20:F64">D20*E20</f>
        <v>100000</v>
      </c>
      <c r="G20" s="47"/>
      <c r="H20" s="16"/>
    </row>
    <row r="21" spans="1:8" ht="12.75">
      <c r="A21" s="18">
        <v>39128</v>
      </c>
      <c r="B21" s="33" t="s">
        <v>69</v>
      </c>
      <c r="C21" s="25" t="s">
        <v>6</v>
      </c>
      <c r="D21" s="42">
        <v>1</v>
      </c>
      <c r="E21" s="42">
        <f>13035+19842</f>
        <v>32877</v>
      </c>
      <c r="F21" s="51">
        <f t="shared" si="0"/>
        <v>32877</v>
      </c>
      <c r="G21" s="47"/>
      <c r="H21" s="16"/>
    </row>
    <row r="22" spans="1:8" ht="12.75">
      <c r="A22" s="18">
        <v>39137</v>
      </c>
      <c r="B22" s="33" t="s">
        <v>69</v>
      </c>
      <c r="C22" s="25" t="s">
        <v>6</v>
      </c>
      <c r="D22" s="42">
        <v>1</v>
      </c>
      <c r="E22" s="42">
        <v>19975</v>
      </c>
      <c r="F22" s="51">
        <f t="shared" si="0"/>
        <v>19975</v>
      </c>
      <c r="G22" s="47"/>
      <c r="H22" s="16"/>
    </row>
    <row r="23" spans="1:8" ht="12.75">
      <c r="A23" s="18">
        <v>39148</v>
      </c>
      <c r="B23" s="33" t="s">
        <v>70</v>
      </c>
      <c r="C23" s="25" t="s">
        <v>6</v>
      </c>
      <c r="D23" s="42">
        <v>1</v>
      </c>
      <c r="E23" s="42">
        <v>6500000</v>
      </c>
      <c r="F23" s="51">
        <f t="shared" si="0"/>
        <v>6500000</v>
      </c>
      <c r="G23" s="47"/>
      <c r="H23" s="16" t="s">
        <v>75</v>
      </c>
    </row>
    <row r="24" spans="1:8" ht="12.75">
      <c r="A24" s="18">
        <v>39155</v>
      </c>
      <c r="B24" s="33" t="s">
        <v>71</v>
      </c>
      <c r="C24" s="25" t="s">
        <v>6</v>
      </c>
      <c r="D24" s="42">
        <v>1</v>
      </c>
      <c r="E24" s="42">
        <v>3700000</v>
      </c>
      <c r="F24" s="51">
        <f t="shared" si="0"/>
        <v>3700000</v>
      </c>
      <c r="G24" s="47"/>
      <c r="H24" s="16" t="s">
        <v>72</v>
      </c>
    </row>
    <row r="25" spans="1:8" ht="12.75">
      <c r="A25" s="18">
        <v>39165</v>
      </c>
      <c r="B25" s="33" t="s">
        <v>69</v>
      </c>
      <c r="C25" s="25" t="s">
        <v>6</v>
      </c>
      <c r="D25" s="42">
        <v>1</v>
      </c>
      <c r="E25" s="42">
        <v>31888</v>
      </c>
      <c r="F25" s="51">
        <f t="shared" si="0"/>
        <v>31888</v>
      </c>
      <c r="G25" s="47"/>
      <c r="H25" s="16"/>
    </row>
    <row r="26" spans="1:8" ht="12.75">
      <c r="A26" s="18">
        <v>39197</v>
      </c>
      <c r="B26" s="33" t="s">
        <v>69</v>
      </c>
      <c r="C26" s="25"/>
      <c r="D26" s="42">
        <v>1</v>
      </c>
      <c r="E26" s="89">
        <v>46096</v>
      </c>
      <c r="F26" s="51">
        <f t="shared" si="0"/>
        <v>46096</v>
      </c>
      <c r="G26" s="47"/>
      <c r="H26" s="16"/>
    </row>
    <row r="27" spans="1:8" ht="12.75">
      <c r="A27" s="18">
        <v>39227</v>
      </c>
      <c r="B27" s="33" t="s">
        <v>69</v>
      </c>
      <c r="C27" s="25"/>
      <c r="D27" s="42">
        <v>1</v>
      </c>
      <c r="E27" s="89">
        <v>44722</v>
      </c>
      <c r="F27" s="51">
        <f t="shared" si="0"/>
        <v>44722</v>
      </c>
      <c r="G27" s="47"/>
      <c r="H27" s="16"/>
    </row>
    <row r="28" spans="1:8" ht="12.75">
      <c r="A28" s="18">
        <v>39232</v>
      </c>
      <c r="B28" s="33" t="s">
        <v>81</v>
      </c>
      <c r="C28" s="25"/>
      <c r="D28" s="42">
        <v>1</v>
      </c>
      <c r="E28" s="89">
        <v>300000</v>
      </c>
      <c r="F28" s="51">
        <f t="shared" si="0"/>
        <v>300000</v>
      </c>
      <c r="G28" s="47"/>
      <c r="H28" s="16"/>
    </row>
    <row r="29" spans="1:8" ht="12.75">
      <c r="A29" s="18">
        <v>39238</v>
      </c>
      <c r="B29" s="33" t="s">
        <v>99</v>
      </c>
      <c r="C29" s="25"/>
      <c r="D29" s="42">
        <v>1</v>
      </c>
      <c r="E29" s="89"/>
      <c r="F29" s="51">
        <f t="shared" si="0"/>
        <v>0</v>
      </c>
      <c r="G29" s="47">
        <v>1600000</v>
      </c>
      <c r="H29" s="16"/>
    </row>
    <row r="30" spans="1:8" ht="12.75">
      <c r="A30" s="18"/>
      <c r="B30" s="33" t="s">
        <v>98</v>
      </c>
      <c r="C30" s="25"/>
      <c r="D30" s="42">
        <v>1</v>
      </c>
      <c r="E30" s="89"/>
      <c r="F30" s="51">
        <f t="shared" si="0"/>
        <v>0</v>
      </c>
      <c r="G30" s="47">
        <v>168000</v>
      </c>
      <c r="H30" s="16"/>
    </row>
    <row r="31" spans="1:8" ht="12.75">
      <c r="A31" s="18"/>
      <c r="B31" s="33" t="s">
        <v>78</v>
      </c>
      <c r="C31" s="25"/>
      <c r="D31" s="42">
        <v>1</v>
      </c>
      <c r="E31" s="89"/>
      <c r="F31" s="51">
        <f t="shared" si="0"/>
        <v>0</v>
      </c>
      <c r="G31" s="47">
        <v>100000</v>
      </c>
      <c r="H31" s="16"/>
    </row>
    <row r="32" spans="1:8" ht="12.75">
      <c r="A32" s="18">
        <v>39238</v>
      </c>
      <c r="B32" s="77" t="s">
        <v>91</v>
      </c>
      <c r="C32" s="78"/>
      <c r="D32" s="42">
        <v>1</v>
      </c>
      <c r="E32" s="89"/>
      <c r="F32" s="51">
        <f t="shared" si="0"/>
        <v>0</v>
      </c>
      <c r="G32" s="80">
        <v>1600000</v>
      </c>
      <c r="H32" s="81"/>
    </row>
    <row r="33" spans="1:8" ht="12.75">
      <c r="A33" s="18"/>
      <c r="B33" s="77" t="s">
        <v>79</v>
      </c>
      <c r="C33" s="78"/>
      <c r="D33" s="42">
        <v>1</v>
      </c>
      <c r="E33" s="89"/>
      <c r="F33" s="51">
        <f t="shared" si="0"/>
        <v>0</v>
      </c>
      <c r="G33" s="80">
        <v>20000</v>
      </c>
      <c r="H33" s="81"/>
    </row>
    <row r="34" spans="1:8" ht="30.75" customHeight="1">
      <c r="A34" s="18"/>
      <c r="B34" s="83" t="s">
        <v>92</v>
      </c>
      <c r="C34" s="78"/>
      <c r="D34" s="42">
        <v>1</v>
      </c>
      <c r="E34" s="89"/>
      <c r="F34" s="51">
        <f t="shared" si="0"/>
        <v>0</v>
      </c>
      <c r="G34" s="80">
        <f>3600000</f>
        <v>3600000</v>
      </c>
      <c r="H34" s="81"/>
    </row>
    <row r="35" spans="1:8" s="88" customFormat="1" ht="14.25" customHeight="1">
      <c r="A35" s="82"/>
      <c r="B35" s="83" t="s">
        <v>85</v>
      </c>
      <c r="C35" s="84"/>
      <c r="D35" s="42">
        <v>1</v>
      </c>
      <c r="E35" s="90">
        <f>200000*3</f>
        <v>600000</v>
      </c>
      <c r="F35" s="51">
        <f t="shared" si="0"/>
        <v>600000</v>
      </c>
      <c r="G35" s="87"/>
      <c r="H35" s="81"/>
    </row>
    <row r="36" spans="1:8" ht="12.75">
      <c r="A36" s="18"/>
      <c r="B36" s="77" t="s">
        <v>80</v>
      </c>
      <c r="C36" s="78"/>
      <c r="D36" s="42">
        <v>1</v>
      </c>
      <c r="E36" s="89">
        <v>500000</v>
      </c>
      <c r="F36" s="51">
        <f t="shared" si="0"/>
        <v>500000</v>
      </c>
      <c r="G36" s="80"/>
      <c r="H36" s="81"/>
    </row>
    <row r="37" spans="1:8" ht="12.75">
      <c r="A37" s="18">
        <v>39258</v>
      </c>
      <c r="B37" s="77" t="s">
        <v>69</v>
      </c>
      <c r="C37" s="78"/>
      <c r="D37" s="42">
        <v>1</v>
      </c>
      <c r="E37" s="89">
        <v>36378</v>
      </c>
      <c r="F37" s="51">
        <f t="shared" si="0"/>
        <v>36378</v>
      </c>
      <c r="G37" s="80"/>
      <c r="H37" s="81"/>
    </row>
    <row r="38" spans="1:8" ht="12.75">
      <c r="A38" s="18">
        <v>39283</v>
      </c>
      <c r="B38" s="77" t="s">
        <v>93</v>
      </c>
      <c r="C38" s="78"/>
      <c r="D38" s="42">
        <v>1</v>
      </c>
      <c r="E38" s="89">
        <v>500000</v>
      </c>
      <c r="F38" s="51">
        <f t="shared" si="0"/>
        <v>500000</v>
      </c>
      <c r="G38" s="80"/>
      <c r="H38" s="81"/>
    </row>
    <row r="39" spans="1:8" ht="12.75">
      <c r="A39" s="18"/>
      <c r="B39" s="83" t="s">
        <v>84</v>
      </c>
      <c r="C39" s="78"/>
      <c r="D39" s="42">
        <v>1</v>
      </c>
      <c r="E39" s="89">
        <f>200000*2</f>
        <v>400000</v>
      </c>
      <c r="F39" s="51">
        <f t="shared" si="0"/>
        <v>400000</v>
      </c>
      <c r="G39" s="80"/>
      <c r="H39" s="81"/>
    </row>
    <row r="40" spans="1:8" ht="12.75">
      <c r="A40" s="18"/>
      <c r="B40" s="77" t="s">
        <v>100</v>
      </c>
      <c r="C40" s="78"/>
      <c r="D40" s="42">
        <v>1</v>
      </c>
      <c r="E40" s="89"/>
      <c r="F40" s="51">
        <f t="shared" si="0"/>
        <v>0</v>
      </c>
      <c r="G40" s="80">
        <v>200000</v>
      </c>
      <c r="H40" s="81" t="s">
        <v>90</v>
      </c>
    </row>
    <row r="41" spans="1:8" ht="12.75">
      <c r="A41" s="18">
        <v>39288</v>
      </c>
      <c r="B41" s="77" t="s">
        <v>69</v>
      </c>
      <c r="C41" s="78"/>
      <c r="D41" s="42">
        <v>1</v>
      </c>
      <c r="E41" s="89">
        <v>30848</v>
      </c>
      <c r="F41" s="51">
        <f t="shared" si="0"/>
        <v>30848</v>
      </c>
      <c r="G41" s="80"/>
      <c r="H41" s="81"/>
    </row>
    <row r="42" spans="1:8" ht="12.75">
      <c r="A42" s="18">
        <v>39319</v>
      </c>
      <c r="B42" s="77" t="s">
        <v>69</v>
      </c>
      <c r="C42" s="78"/>
      <c r="D42" s="42">
        <v>1</v>
      </c>
      <c r="E42" s="89">
        <v>33789</v>
      </c>
      <c r="F42" s="51">
        <f t="shared" si="0"/>
        <v>33789</v>
      </c>
      <c r="G42" s="80"/>
      <c r="H42" s="81"/>
    </row>
    <row r="43" spans="1:8" ht="12.75">
      <c r="A43" s="18">
        <v>39346</v>
      </c>
      <c r="B43" s="77" t="s">
        <v>108</v>
      </c>
      <c r="C43" s="78"/>
      <c r="D43" s="42">
        <v>1</v>
      </c>
      <c r="E43" s="89">
        <f>200000*2</f>
        <v>400000</v>
      </c>
      <c r="F43" s="51">
        <f t="shared" si="0"/>
        <v>400000</v>
      </c>
      <c r="G43" s="80"/>
      <c r="H43" s="81"/>
    </row>
    <row r="44" spans="1:8" ht="12.75">
      <c r="A44" s="18"/>
      <c r="B44" s="77" t="s">
        <v>107</v>
      </c>
      <c r="C44" s="78"/>
      <c r="D44" s="42">
        <v>1</v>
      </c>
      <c r="E44" s="89">
        <f>100000*2</f>
        <v>200000</v>
      </c>
      <c r="F44" s="51">
        <f>D44*E44</f>
        <v>200000</v>
      </c>
      <c r="G44" s="80"/>
      <c r="H44" s="81"/>
    </row>
    <row r="45" spans="1:8" ht="12.75">
      <c r="A45" s="18"/>
      <c r="B45" s="77" t="s">
        <v>101</v>
      </c>
      <c r="C45" s="78"/>
      <c r="D45" s="42">
        <v>1</v>
      </c>
      <c r="E45" s="89">
        <v>340000</v>
      </c>
      <c r="F45" s="51">
        <f t="shared" si="0"/>
        <v>340000</v>
      </c>
      <c r="G45" s="80"/>
      <c r="H45" s="81"/>
    </row>
    <row r="46" spans="1:8" ht="12.75">
      <c r="A46" s="18">
        <v>39350</v>
      </c>
      <c r="B46" s="77" t="s">
        <v>69</v>
      </c>
      <c r="C46" s="78"/>
      <c r="D46" s="42">
        <v>1</v>
      </c>
      <c r="E46" s="89">
        <v>34262</v>
      </c>
      <c r="F46" s="51">
        <f t="shared" si="0"/>
        <v>34262</v>
      </c>
      <c r="G46" s="80"/>
      <c r="H46" s="81"/>
    </row>
    <row r="47" spans="1:8" ht="12.75">
      <c r="A47" s="18">
        <v>39380</v>
      </c>
      <c r="B47" s="77" t="s">
        <v>69</v>
      </c>
      <c r="C47" s="78"/>
      <c r="D47" s="42">
        <v>1</v>
      </c>
      <c r="E47" s="89">
        <v>35185</v>
      </c>
      <c r="F47" s="51">
        <f t="shared" si="0"/>
        <v>35185</v>
      </c>
      <c r="G47" s="80"/>
      <c r="H47" s="81"/>
    </row>
    <row r="48" spans="1:8" ht="12.75">
      <c r="A48" s="18">
        <v>39384</v>
      </c>
      <c r="B48" s="77" t="s">
        <v>112</v>
      </c>
      <c r="C48" s="78"/>
      <c r="D48" s="42">
        <v>1</v>
      </c>
      <c r="E48" s="89"/>
      <c r="F48" s="51">
        <f t="shared" si="0"/>
        <v>0</v>
      </c>
      <c r="G48" s="80">
        <v>10000</v>
      </c>
      <c r="H48" s="81"/>
    </row>
    <row r="49" spans="1:8" ht="12.75">
      <c r="A49" s="18">
        <v>39389</v>
      </c>
      <c r="B49" s="77" t="s">
        <v>102</v>
      </c>
      <c r="C49" s="78"/>
      <c r="D49" s="42">
        <v>1</v>
      </c>
      <c r="E49" s="89"/>
      <c r="F49" s="51">
        <f t="shared" si="0"/>
        <v>0</v>
      </c>
      <c r="G49" s="80">
        <v>500000</v>
      </c>
      <c r="H49" s="81"/>
    </row>
    <row r="50" spans="1:8" ht="12.75">
      <c r="A50" s="18"/>
      <c r="B50" s="77" t="s">
        <v>103</v>
      </c>
      <c r="C50" s="78"/>
      <c r="D50" s="42">
        <v>1</v>
      </c>
      <c r="E50" s="89"/>
      <c r="F50" s="51">
        <f t="shared" si="0"/>
        <v>0</v>
      </c>
      <c r="G50" s="80">
        <v>500000</v>
      </c>
      <c r="H50" s="81"/>
    </row>
    <row r="51" spans="1:8" ht="12.75">
      <c r="A51" s="18"/>
      <c r="B51" s="77" t="s">
        <v>97</v>
      </c>
      <c r="C51" s="78"/>
      <c r="D51" s="42">
        <v>1</v>
      </c>
      <c r="E51" s="89"/>
      <c r="F51" s="51">
        <f t="shared" si="0"/>
        <v>0</v>
      </c>
      <c r="G51" s="80">
        <v>1500000</v>
      </c>
      <c r="H51" s="81"/>
    </row>
    <row r="52" spans="1:8" ht="12.75">
      <c r="A52" s="18"/>
      <c r="B52" s="77" t="s">
        <v>94</v>
      </c>
      <c r="C52" s="78"/>
      <c r="D52" s="42">
        <v>1</v>
      </c>
      <c r="E52" s="89">
        <f>200000*3</f>
        <v>600000</v>
      </c>
      <c r="F52" s="51">
        <f t="shared" si="0"/>
        <v>600000</v>
      </c>
      <c r="G52" s="80"/>
      <c r="H52" s="81"/>
    </row>
    <row r="53" spans="1:8" ht="12.75">
      <c r="A53" s="18">
        <v>39394</v>
      </c>
      <c r="B53" s="77" t="s">
        <v>104</v>
      </c>
      <c r="C53" s="78"/>
      <c r="D53" s="42">
        <v>1</v>
      </c>
      <c r="E53" s="89"/>
      <c r="F53" s="51">
        <f t="shared" si="0"/>
        <v>0</v>
      </c>
      <c r="G53" s="80">
        <v>200000</v>
      </c>
      <c r="H53" s="81"/>
    </row>
    <row r="54" spans="1:8" ht="12.75">
      <c r="A54" s="18">
        <v>39398</v>
      </c>
      <c r="B54" s="77" t="s">
        <v>105</v>
      </c>
      <c r="C54" s="78" t="s">
        <v>38</v>
      </c>
      <c r="D54" s="79">
        <v>16894</v>
      </c>
      <c r="E54" s="79">
        <v>344.84</v>
      </c>
      <c r="F54" s="91">
        <f t="shared" si="0"/>
        <v>5825726.96</v>
      </c>
      <c r="G54" s="80"/>
      <c r="H54" s="81"/>
    </row>
    <row r="55" spans="1:8" ht="12.75">
      <c r="A55" s="18">
        <v>39410</v>
      </c>
      <c r="B55" s="77" t="s">
        <v>69</v>
      </c>
      <c r="C55" s="78"/>
      <c r="D55" s="79">
        <v>1</v>
      </c>
      <c r="E55" s="79">
        <v>39238</v>
      </c>
      <c r="F55" s="51">
        <f t="shared" si="0"/>
        <v>39238</v>
      </c>
      <c r="G55" s="80"/>
      <c r="H55" s="81"/>
    </row>
    <row r="56" spans="1:8" ht="12.75">
      <c r="A56" s="18"/>
      <c r="B56" s="77" t="s">
        <v>110</v>
      </c>
      <c r="C56" s="78"/>
      <c r="D56" s="79">
        <v>1</v>
      </c>
      <c r="E56" s="79"/>
      <c r="F56" s="51">
        <f t="shared" si="0"/>
        <v>0</v>
      </c>
      <c r="G56" s="80">
        <v>10000</v>
      </c>
      <c r="H56" s="81"/>
    </row>
    <row r="57" spans="1:8" ht="12.75">
      <c r="A57" s="18">
        <v>39417</v>
      </c>
      <c r="B57" s="77" t="s">
        <v>95</v>
      </c>
      <c r="C57" s="78"/>
      <c r="D57" s="79">
        <v>1</v>
      </c>
      <c r="E57" s="79"/>
      <c r="F57" s="51">
        <f t="shared" si="0"/>
        <v>0</v>
      </c>
      <c r="G57" s="80">
        <v>200000</v>
      </c>
      <c r="H57" s="81"/>
    </row>
    <row r="58" spans="1:8" ht="12.75">
      <c r="A58" s="18"/>
      <c r="B58" s="77" t="s">
        <v>106</v>
      </c>
      <c r="C58" s="78"/>
      <c r="D58" s="79">
        <v>1</v>
      </c>
      <c r="E58" s="79"/>
      <c r="F58" s="51">
        <f t="shared" si="0"/>
        <v>0</v>
      </c>
      <c r="G58" s="80">
        <v>200000</v>
      </c>
      <c r="H58" s="81"/>
    </row>
    <row r="59" spans="1:8" ht="12.75">
      <c r="A59" s="18">
        <v>39437</v>
      </c>
      <c r="B59" s="77" t="s">
        <v>109</v>
      </c>
      <c r="C59" s="78"/>
      <c r="D59" s="79">
        <v>1</v>
      </c>
      <c r="E59" s="79"/>
      <c r="F59" s="51">
        <f t="shared" si="0"/>
        <v>0</v>
      </c>
      <c r="G59" s="80">
        <v>4778000</v>
      </c>
      <c r="H59" s="81"/>
    </row>
    <row r="60" spans="1:8" ht="12.75">
      <c r="A60" s="18">
        <v>39441</v>
      </c>
      <c r="B60" s="77" t="s">
        <v>69</v>
      </c>
      <c r="C60" s="78"/>
      <c r="D60" s="79">
        <v>1</v>
      </c>
      <c r="E60" s="79">
        <v>41915</v>
      </c>
      <c r="F60" s="51">
        <f t="shared" si="0"/>
        <v>41915</v>
      </c>
      <c r="G60" s="80"/>
      <c r="H60" s="81"/>
    </row>
    <row r="61" spans="1:8" ht="12.75">
      <c r="A61" s="18">
        <v>39445</v>
      </c>
      <c r="B61" s="77" t="s">
        <v>111</v>
      </c>
      <c r="C61" s="78"/>
      <c r="D61" s="79">
        <v>1</v>
      </c>
      <c r="E61" s="79"/>
      <c r="F61" s="51">
        <f t="shared" si="0"/>
        <v>0</v>
      </c>
      <c r="G61" s="80">
        <v>10000</v>
      </c>
      <c r="H61" s="81"/>
    </row>
    <row r="62" spans="1:8" ht="12.75">
      <c r="A62" s="18">
        <v>39458</v>
      </c>
      <c r="B62" s="77" t="s">
        <v>113</v>
      </c>
      <c r="C62" s="78"/>
      <c r="D62" s="79">
        <v>1</v>
      </c>
      <c r="E62" s="79"/>
      <c r="F62" s="51">
        <f t="shared" si="0"/>
        <v>0</v>
      </c>
      <c r="G62" s="80">
        <v>200000</v>
      </c>
      <c r="H62" s="81"/>
    </row>
    <row r="63" spans="1:8" ht="12.75">
      <c r="A63" s="18">
        <v>39472</v>
      </c>
      <c r="B63" s="77" t="s">
        <v>69</v>
      </c>
      <c r="C63" s="78"/>
      <c r="D63" s="79">
        <v>1</v>
      </c>
      <c r="E63" s="79">
        <v>33086</v>
      </c>
      <c r="F63" s="51">
        <f t="shared" si="0"/>
        <v>33086</v>
      </c>
      <c r="G63" s="80"/>
      <c r="H63" s="81"/>
    </row>
    <row r="64" spans="1:8" ht="12.75">
      <c r="A64" s="18">
        <v>39473</v>
      </c>
      <c r="B64" s="77" t="s">
        <v>114</v>
      </c>
      <c r="C64" s="79"/>
      <c r="D64" s="79">
        <v>1</v>
      </c>
      <c r="E64" s="79"/>
      <c r="F64" s="51">
        <f t="shared" si="0"/>
        <v>0</v>
      </c>
      <c r="G64" s="80">
        <v>10000</v>
      </c>
      <c r="H64" s="81"/>
    </row>
    <row r="65" spans="1:8" s="1" customFormat="1" ht="12.75">
      <c r="A65" s="40"/>
      <c r="B65" s="41" t="s">
        <v>39</v>
      </c>
      <c r="C65" s="2"/>
      <c r="D65" s="67"/>
      <c r="E65" s="67"/>
      <c r="F65" s="68">
        <f>SUM(F16:F64)</f>
        <v>28132575.96</v>
      </c>
      <c r="G65" s="69">
        <f>SUM(G16:G64)</f>
        <v>15406000</v>
      </c>
      <c r="H65" s="40"/>
    </row>
    <row r="66" spans="1:8" ht="12.75">
      <c r="A66" s="37"/>
      <c r="B66" s="38" t="s">
        <v>32</v>
      </c>
      <c r="C66" s="39"/>
      <c r="D66" s="70"/>
      <c r="E66" s="70"/>
      <c r="F66" s="71">
        <f>IF((F65-G65)&gt;0,F65-G65,0)</f>
        <v>12726575.96</v>
      </c>
      <c r="G66" s="72">
        <f>IF((F65-G65)&lt;0,F65-G65,0)</f>
        <v>0</v>
      </c>
      <c r="H66" s="37"/>
    </row>
    <row r="67" spans="2:7" ht="12.75">
      <c r="B67" s="31"/>
      <c r="F67" s="3"/>
      <c r="G67" s="3"/>
    </row>
    <row r="68" spans="2:7" ht="12.75">
      <c r="B68" s="31"/>
      <c r="F68" s="3"/>
      <c r="G68" s="3"/>
    </row>
    <row r="69" spans="2:7" ht="12.75">
      <c r="B69" s="31"/>
      <c r="F69" s="3"/>
      <c r="G69" s="3"/>
    </row>
    <row r="70" spans="2:7" ht="12.75">
      <c r="B70" s="31"/>
      <c r="F70" s="3"/>
      <c r="G70" s="3"/>
    </row>
    <row r="71" spans="2:7" ht="12.75">
      <c r="B71" s="31"/>
      <c r="F71" s="3"/>
      <c r="G71" s="3"/>
    </row>
    <row r="72" spans="2:7" ht="12.75">
      <c r="B72" s="31"/>
      <c r="F72" s="3"/>
      <c r="G72" s="3"/>
    </row>
    <row r="73" spans="2:7" ht="12.75">
      <c r="B73" s="31"/>
      <c r="F73" s="3"/>
      <c r="G73" s="3"/>
    </row>
    <row r="74" spans="2:7" ht="12.75">
      <c r="B74" s="31"/>
      <c r="F74" s="3"/>
      <c r="G74" s="3"/>
    </row>
    <row r="75" spans="2:7" ht="12.75">
      <c r="B75" s="31"/>
      <c r="F75" s="3"/>
      <c r="G75" s="3"/>
    </row>
    <row r="76" spans="2:7" ht="12.75">
      <c r="B76" s="31"/>
      <c r="F76" s="3"/>
      <c r="G76" s="3"/>
    </row>
    <row r="77" spans="2:7" ht="12.75">
      <c r="B77" s="31"/>
      <c r="F77" s="3"/>
      <c r="G77" s="3"/>
    </row>
    <row r="78" spans="2:7" ht="12.75">
      <c r="B78" s="31"/>
      <c r="F78" s="3"/>
      <c r="G78" s="3"/>
    </row>
    <row r="79" spans="2:7" ht="12.75">
      <c r="B79" s="31"/>
      <c r="F79" s="3"/>
      <c r="G79" s="3"/>
    </row>
    <row r="80" spans="2:7" ht="12.75">
      <c r="B80" s="31"/>
      <c r="F80" s="3"/>
      <c r="G80" s="3"/>
    </row>
    <row r="81" spans="2:7" ht="12.75">
      <c r="B81" s="31"/>
      <c r="F81" s="3"/>
      <c r="G81" s="3"/>
    </row>
    <row r="82" spans="2:7" ht="12.75">
      <c r="B82" s="31"/>
      <c r="F82" s="3"/>
      <c r="G82" s="3"/>
    </row>
    <row r="83" spans="2:7" ht="12.75">
      <c r="B83" s="31"/>
      <c r="F83" s="3"/>
      <c r="G83" s="3"/>
    </row>
    <row r="84" spans="2:7" ht="12.75">
      <c r="B84" s="31"/>
      <c r="F84" s="3"/>
      <c r="G84" s="3"/>
    </row>
    <row r="85" spans="2:7" ht="12.75">
      <c r="B85" s="31"/>
      <c r="F85" s="3"/>
      <c r="G85" s="3"/>
    </row>
    <row r="86" spans="2:7" ht="12.75">
      <c r="B86" s="31"/>
      <c r="F86" s="3"/>
      <c r="G86" s="3"/>
    </row>
    <row r="87" spans="6:7" ht="12.75">
      <c r="F87" s="3"/>
      <c r="G87" s="3"/>
    </row>
    <row r="88" spans="6:7" ht="12.75">
      <c r="F88" s="3"/>
      <c r="G88" s="3"/>
    </row>
    <row r="89" spans="6:7" ht="12.75">
      <c r="F89" s="3"/>
      <c r="G89" s="3"/>
    </row>
    <row r="90" spans="6:7" ht="12.75">
      <c r="F90" s="3"/>
      <c r="G90" s="3"/>
    </row>
    <row r="91" spans="6:7" ht="12.75">
      <c r="F91" s="3"/>
      <c r="G91" s="3"/>
    </row>
    <row r="92" spans="6:7" ht="12.75">
      <c r="F92" s="3"/>
      <c r="G92" s="3"/>
    </row>
    <row r="93" spans="6:7" ht="12.75">
      <c r="F93" s="3"/>
      <c r="G93" s="3"/>
    </row>
    <row r="94" spans="6:7" ht="12.75">
      <c r="F94" s="3"/>
      <c r="G94" s="3"/>
    </row>
    <row r="95" spans="6:7" ht="12.75">
      <c r="F95" s="3"/>
      <c r="G95" s="3"/>
    </row>
    <row r="96" spans="6:7" ht="12.75">
      <c r="F96" s="4"/>
      <c r="G96" s="4"/>
    </row>
    <row r="97" spans="6:7" ht="12.75">
      <c r="F97" s="4"/>
      <c r="G97" s="4"/>
    </row>
    <row r="98" spans="6:7" ht="12.75">
      <c r="F98" s="4"/>
      <c r="G98" s="4"/>
    </row>
    <row r="99" spans="6:7" ht="12.75">
      <c r="F99" s="4"/>
      <c r="G99" s="4"/>
    </row>
    <row r="100" spans="6:7" ht="12.75">
      <c r="F100" s="4"/>
      <c r="G100" s="4"/>
    </row>
    <row r="101" spans="6:7" ht="12.75">
      <c r="F101" s="4"/>
      <c r="G101" s="4"/>
    </row>
    <row r="102" spans="6:7" ht="12.75">
      <c r="F102" s="4"/>
      <c r="G102" s="4"/>
    </row>
    <row r="103" spans="6:7" ht="12.75">
      <c r="F103" s="4"/>
      <c r="G103" s="4"/>
    </row>
    <row r="104" spans="6:7" ht="12.75">
      <c r="F104" s="4"/>
      <c r="G104" s="4"/>
    </row>
    <row r="105" spans="6:7" ht="12.75">
      <c r="F105" s="4"/>
      <c r="G105" s="4"/>
    </row>
    <row r="106" spans="6:7" ht="12.75">
      <c r="F106" s="4"/>
      <c r="G106" s="4"/>
    </row>
    <row r="107" spans="6:7" ht="12.75">
      <c r="F107" s="4"/>
      <c r="G107" s="4"/>
    </row>
    <row r="108" spans="6:7" ht="12.75">
      <c r="F108" s="4"/>
      <c r="G108" s="4"/>
    </row>
    <row r="109" spans="6:7" ht="12.75">
      <c r="F109" s="4"/>
      <c r="G109" s="4"/>
    </row>
    <row r="110" spans="6:7" ht="12.75">
      <c r="F110" s="4"/>
      <c r="G110" s="4"/>
    </row>
    <row r="111" spans="6:7" ht="12.75">
      <c r="F111" s="4"/>
      <c r="G111" s="4"/>
    </row>
    <row r="112" spans="6:7" ht="12.75">
      <c r="F112" s="4"/>
      <c r="G112" s="4"/>
    </row>
    <row r="113" spans="6:7" ht="12.75">
      <c r="F113" s="4"/>
      <c r="G113" s="4"/>
    </row>
    <row r="114" spans="6:7" ht="12.75">
      <c r="F114" s="4"/>
      <c r="G114" s="4"/>
    </row>
    <row r="115" spans="6:7" ht="12.75">
      <c r="F115" s="4"/>
      <c r="G115" s="4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8"/>
  <sheetViews>
    <sheetView zoomScalePageLayoutView="0" workbookViewId="0" topLeftCell="A46">
      <selection activeCell="K10" sqref="K10"/>
    </sheetView>
  </sheetViews>
  <sheetFormatPr defaultColWidth="9.140625" defaultRowHeight="12.75"/>
  <cols>
    <col min="1" max="1" width="13.28125" style="0" customWidth="1"/>
    <col min="2" max="2" width="42.8515625" style="27" customWidth="1"/>
    <col min="3" max="3" width="6.140625" style="27" customWidth="1"/>
    <col min="4" max="4" width="8.8515625" style="0" customWidth="1"/>
    <col min="5" max="5" width="11.8515625" style="0" customWidth="1"/>
    <col min="6" max="6" width="12.57421875" style="0" customWidth="1"/>
    <col min="7" max="7" width="11.57421875" style="0" customWidth="1"/>
    <col min="8" max="8" width="8.00390625" style="0" hidden="1" customWidth="1"/>
    <col min="9" max="9" width="18.28125" style="0" hidden="1" customWidth="1"/>
  </cols>
  <sheetData>
    <row r="1" spans="1:5" ht="12.75">
      <c r="A1" s="31"/>
      <c r="B1" s="31" t="s">
        <v>55</v>
      </c>
      <c r="C1" s="23"/>
      <c r="E1" s="31" t="s">
        <v>56</v>
      </c>
    </row>
    <row r="2" spans="1:9" ht="12.75">
      <c r="A2" s="53" t="s">
        <v>34</v>
      </c>
      <c r="B2" s="54" t="s">
        <v>47</v>
      </c>
      <c r="D2" s="53" t="s">
        <v>49</v>
      </c>
      <c r="E2" s="59" t="s">
        <v>47</v>
      </c>
      <c r="F2" s="59"/>
      <c r="G2" s="54"/>
      <c r="H2" s="60"/>
      <c r="I2" s="65"/>
    </row>
    <row r="3" spans="1:9" ht="12.75">
      <c r="A3" s="55" t="s">
        <v>44</v>
      </c>
      <c r="B3" s="56" t="s">
        <v>48</v>
      </c>
      <c r="D3" s="55" t="s">
        <v>44</v>
      </c>
      <c r="E3" s="60" t="s">
        <v>50</v>
      </c>
      <c r="F3" s="60"/>
      <c r="G3" s="61"/>
      <c r="H3" s="60"/>
      <c r="I3" s="65"/>
    </row>
    <row r="4" spans="1:9" ht="12.75">
      <c r="A4" s="57" t="s">
        <v>45</v>
      </c>
      <c r="B4" s="58" t="s">
        <v>46</v>
      </c>
      <c r="D4" s="55" t="s">
        <v>51</v>
      </c>
      <c r="E4" s="60" t="s">
        <v>52</v>
      </c>
      <c r="F4" s="60"/>
      <c r="G4" s="61"/>
      <c r="H4" s="60"/>
      <c r="I4" s="65"/>
    </row>
    <row r="5" spans="4:9" ht="12.75">
      <c r="D5" s="55" t="s">
        <v>53</v>
      </c>
      <c r="E5" s="60" t="s">
        <v>54</v>
      </c>
      <c r="F5" s="60"/>
      <c r="G5" s="61"/>
      <c r="H5" s="60"/>
      <c r="I5" s="65"/>
    </row>
    <row r="6" spans="4:9" ht="12.75">
      <c r="D6" s="57" t="s">
        <v>45</v>
      </c>
      <c r="E6" s="62" t="s">
        <v>46</v>
      </c>
      <c r="F6" s="63"/>
      <c r="G6" s="64"/>
      <c r="H6" s="60"/>
      <c r="I6" s="65"/>
    </row>
    <row r="7" spans="1:2" ht="12.75">
      <c r="A7" s="1" t="s">
        <v>0</v>
      </c>
      <c r="B7" s="23"/>
    </row>
    <row r="8" spans="1:2" ht="12.75">
      <c r="A8" t="s">
        <v>35</v>
      </c>
      <c r="B8" s="76">
        <v>39492</v>
      </c>
    </row>
    <row r="9" ht="12.75"/>
    <row r="10" spans="1:9" ht="12.75">
      <c r="A10" s="2" t="s">
        <v>1</v>
      </c>
      <c r="B10" s="2" t="s">
        <v>40</v>
      </c>
      <c r="C10" s="2" t="s">
        <v>41</v>
      </c>
      <c r="D10" s="2" t="s">
        <v>42</v>
      </c>
      <c r="E10" s="2" t="s">
        <v>43</v>
      </c>
      <c r="F10" s="49" t="s">
        <v>36</v>
      </c>
      <c r="G10" s="45" t="s">
        <v>37</v>
      </c>
      <c r="H10" s="45" t="s">
        <v>125</v>
      </c>
      <c r="I10" s="2" t="s">
        <v>57</v>
      </c>
    </row>
    <row r="11" spans="1:9" ht="12.75">
      <c r="A11" s="66">
        <v>39053</v>
      </c>
      <c r="B11" s="32" t="s">
        <v>73</v>
      </c>
      <c r="C11" s="24"/>
      <c r="D11" s="13"/>
      <c r="E11" s="13"/>
      <c r="F11" s="50"/>
      <c r="G11" s="46"/>
      <c r="H11" s="46"/>
      <c r="I11" s="13"/>
    </row>
    <row r="12" spans="1:9" ht="12.75">
      <c r="A12" s="15"/>
      <c r="B12" s="33"/>
      <c r="C12" s="25" t="s">
        <v>38</v>
      </c>
      <c r="D12" s="17">
        <v>14026</v>
      </c>
      <c r="E12" s="42">
        <f>'16nov06'!D31</f>
        <v>100</v>
      </c>
      <c r="F12" s="51">
        <f>D12*E12</f>
        <v>1402600</v>
      </c>
      <c r="G12" s="47"/>
      <c r="H12" s="47"/>
      <c r="I12" s="16"/>
    </row>
    <row r="13" spans="1:9" ht="12.75">
      <c r="A13" s="18"/>
      <c r="B13" s="33"/>
      <c r="C13" s="25" t="s">
        <v>4</v>
      </c>
      <c r="D13" s="17">
        <v>21224</v>
      </c>
      <c r="E13" s="42">
        <f>'16nov06'!D32</f>
        <v>10</v>
      </c>
      <c r="F13" s="51">
        <f>D13*E13</f>
        <v>212240</v>
      </c>
      <c r="G13" s="47"/>
      <c r="H13" s="47"/>
      <c r="I13" s="16"/>
    </row>
    <row r="14" spans="1:9" ht="12.75">
      <c r="A14" s="18"/>
      <c r="B14" s="33"/>
      <c r="C14" s="25" t="s">
        <v>5</v>
      </c>
      <c r="D14" s="17">
        <v>16082</v>
      </c>
      <c r="E14" s="42">
        <f>'16nov06'!D33</f>
        <v>100</v>
      </c>
      <c r="F14" s="51">
        <f>D14*E14</f>
        <v>1608200</v>
      </c>
      <c r="G14" s="47"/>
      <c r="H14" s="47"/>
      <c r="I14" s="16"/>
    </row>
    <row r="15" spans="1:9" ht="12.75">
      <c r="A15" s="18"/>
      <c r="B15" s="33"/>
      <c r="C15" s="25" t="s">
        <v>6</v>
      </c>
      <c r="D15" s="16">
        <v>1</v>
      </c>
      <c r="E15" s="42">
        <f>'16nov06'!D34</f>
        <v>2836000</v>
      </c>
      <c r="F15" s="51">
        <f>D15*E15</f>
        <v>2836000</v>
      </c>
      <c r="G15" s="47"/>
      <c r="H15" s="47"/>
      <c r="I15" s="16"/>
    </row>
    <row r="16" spans="1:9" ht="12.75">
      <c r="A16" s="18"/>
      <c r="B16" s="33" t="s">
        <v>74</v>
      </c>
      <c r="C16" s="35"/>
      <c r="D16" s="36"/>
      <c r="E16" s="43"/>
      <c r="F16" s="100">
        <f>SUM(F12:F15)</f>
        <v>6059040</v>
      </c>
      <c r="G16" s="47"/>
      <c r="H16" s="100" t="s">
        <v>128</v>
      </c>
      <c r="I16" s="16" t="s">
        <v>58</v>
      </c>
    </row>
    <row r="17" spans="1:9" ht="12.75">
      <c r="A17" s="18"/>
      <c r="B17" s="33"/>
      <c r="C17" s="25"/>
      <c r="D17" s="16"/>
      <c r="E17" s="42"/>
      <c r="F17" s="51"/>
      <c r="G17" s="47"/>
      <c r="H17" s="51"/>
      <c r="I17" s="16"/>
    </row>
    <row r="18" spans="1:9" ht="12.75">
      <c r="A18" s="18" t="s">
        <v>60</v>
      </c>
      <c r="B18" s="33" t="s">
        <v>59</v>
      </c>
      <c r="C18" s="25" t="s">
        <v>38</v>
      </c>
      <c r="D18" s="42">
        <v>13661</v>
      </c>
      <c r="E18" s="42">
        <v>50</v>
      </c>
      <c r="F18" s="51">
        <f>D18*E18</f>
        <v>683050</v>
      </c>
      <c r="G18" s="47"/>
      <c r="H18" s="51" t="s">
        <v>128</v>
      </c>
      <c r="I18" s="16" t="s">
        <v>61</v>
      </c>
    </row>
    <row r="19" spans="1:9" ht="12.75">
      <c r="A19" s="18" t="s">
        <v>60</v>
      </c>
      <c r="B19" s="33" t="s">
        <v>59</v>
      </c>
      <c r="C19" s="25" t="s">
        <v>5</v>
      </c>
      <c r="D19" s="42">
        <v>16075</v>
      </c>
      <c r="E19" s="42">
        <v>60</v>
      </c>
      <c r="F19" s="51">
        <f>D19*E19</f>
        <v>964500</v>
      </c>
      <c r="G19" s="47"/>
      <c r="H19" s="51" t="s">
        <v>128</v>
      </c>
      <c r="I19" s="16" t="s">
        <v>61</v>
      </c>
    </row>
    <row r="20" spans="1:9" ht="12.75">
      <c r="A20" s="18" t="s">
        <v>66</v>
      </c>
      <c r="B20" s="33" t="s">
        <v>62</v>
      </c>
      <c r="C20" s="25" t="s">
        <v>6</v>
      </c>
      <c r="D20" s="42">
        <v>1</v>
      </c>
      <c r="E20" s="42">
        <v>100000</v>
      </c>
      <c r="F20" s="51">
        <f aca="true" t="shared" si="0" ref="F20:F67">D20*E20</f>
        <v>100000</v>
      </c>
      <c r="G20" s="47"/>
      <c r="H20" s="51" t="s">
        <v>120</v>
      </c>
      <c r="I20" s="16"/>
    </row>
    <row r="21" spans="1:9" ht="12.75">
      <c r="A21" s="18">
        <v>39128</v>
      </c>
      <c r="B21" s="93" t="s">
        <v>69</v>
      </c>
      <c r="C21" s="99" t="s">
        <v>6</v>
      </c>
      <c r="D21" s="94">
        <v>1</v>
      </c>
      <c r="E21" s="95">
        <f>13035+19842</f>
        <v>32877</v>
      </c>
      <c r="F21" s="96">
        <f t="shared" si="0"/>
        <v>32877</v>
      </c>
      <c r="G21" s="97"/>
      <c r="H21" s="101" t="s">
        <v>121</v>
      </c>
      <c r="I21" s="16"/>
    </row>
    <row r="22" spans="1:9" ht="12.75">
      <c r="A22" s="18">
        <v>39137</v>
      </c>
      <c r="B22" s="93" t="s">
        <v>69</v>
      </c>
      <c r="C22" s="99" t="s">
        <v>6</v>
      </c>
      <c r="D22" s="94">
        <v>1</v>
      </c>
      <c r="E22" s="95">
        <v>19975</v>
      </c>
      <c r="F22" s="96">
        <f t="shared" si="0"/>
        <v>19975</v>
      </c>
      <c r="G22" s="97"/>
      <c r="H22" s="101" t="s">
        <v>121</v>
      </c>
      <c r="I22" s="16"/>
    </row>
    <row r="23" spans="1:9" ht="12.75">
      <c r="A23" s="18">
        <v>39148</v>
      </c>
      <c r="B23" s="33" t="s">
        <v>70</v>
      </c>
      <c r="C23" s="25" t="s">
        <v>6</v>
      </c>
      <c r="D23" s="42">
        <v>1</v>
      </c>
      <c r="E23" s="42">
        <v>6500000</v>
      </c>
      <c r="F23" s="51">
        <f t="shared" si="0"/>
        <v>6500000</v>
      </c>
      <c r="G23" s="47"/>
      <c r="H23" s="51" t="s">
        <v>123</v>
      </c>
      <c r="I23" s="16" t="s">
        <v>75</v>
      </c>
    </row>
    <row r="24" spans="1:9" ht="12.75">
      <c r="A24" s="18">
        <v>39155</v>
      </c>
      <c r="B24" s="33" t="s">
        <v>71</v>
      </c>
      <c r="C24" s="25" t="s">
        <v>6</v>
      </c>
      <c r="D24" s="42">
        <v>1</v>
      </c>
      <c r="E24" s="42">
        <v>3700000</v>
      </c>
      <c r="F24" s="51">
        <f t="shared" si="0"/>
        <v>3700000</v>
      </c>
      <c r="G24" s="47"/>
      <c r="H24" s="51" t="s">
        <v>120</v>
      </c>
      <c r="I24" s="16" t="s">
        <v>72</v>
      </c>
    </row>
    <row r="25" spans="1:9" ht="12.75">
      <c r="A25" s="18">
        <v>39165</v>
      </c>
      <c r="B25" s="93" t="s">
        <v>69</v>
      </c>
      <c r="C25" s="99" t="s">
        <v>6</v>
      </c>
      <c r="D25" s="94">
        <v>1</v>
      </c>
      <c r="E25" s="95">
        <v>31888</v>
      </c>
      <c r="F25" s="96">
        <f t="shared" si="0"/>
        <v>31888</v>
      </c>
      <c r="G25" s="97"/>
      <c r="H25" s="101" t="s">
        <v>121</v>
      </c>
      <c r="I25" s="16"/>
    </row>
    <row r="26" spans="1:9" ht="12.75">
      <c r="A26" s="18">
        <v>39197</v>
      </c>
      <c r="B26" s="93" t="s">
        <v>69</v>
      </c>
      <c r="C26" s="99"/>
      <c r="D26" s="94">
        <v>1</v>
      </c>
      <c r="E26" s="95">
        <v>46096</v>
      </c>
      <c r="F26" s="96">
        <f t="shared" si="0"/>
        <v>46096</v>
      </c>
      <c r="G26" s="97"/>
      <c r="H26" s="101" t="s">
        <v>121</v>
      </c>
      <c r="I26" s="16"/>
    </row>
    <row r="27" spans="1:9" ht="12.75">
      <c r="A27" s="18">
        <v>39227</v>
      </c>
      <c r="B27" s="93" t="s">
        <v>69</v>
      </c>
      <c r="C27" s="99"/>
      <c r="D27" s="94">
        <v>1</v>
      </c>
      <c r="E27" s="95">
        <v>44722</v>
      </c>
      <c r="F27" s="96">
        <f t="shared" si="0"/>
        <v>44722</v>
      </c>
      <c r="G27" s="97"/>
      <c r="H27" s="101" t="s">
        <v>121</v>
      </c>
      <c r="I27" s="16"/>
    </row>
    <row r="28" spans="1:9" ht="12.75">
      <c r="A28" s="18">
        <v>39232</v>
      </c>
      <c r="B28" s="33" t="s">
        <v>81</v>
      </c>
      <c r="C28" s="25"/>
      <c r="D28" s="42">
        <v>1</v>
      </c>
      <c r="E28" s="89">
        <v>300000</v>
      </c>
      <c r="F28" s="51">
        <f t="shared" si="0"/>
        <v>300000</v>
      </c>
      <c r="G28" s="47"/>
      <c r="H28" s="51" t="s">
        <v>119</v>
      </c>
      <c r="I28" s="16"/>
    </row>
    <row r="29" spans="1:9" ht="12.75">
      <c r="A29" s="18">
        <v>39238</v>
      </c>
      <c r="B29" s="33" t="s">
        <v>99</v>
      </c>
      <c r="C29" s="25"/>
      <c r="D29" s="42">
        <v>1</v>
      </c>
      <c r="E29" s="89"/>
      <c r="F29" s="51">
        <f t="shared" si="0"/>
        <v>0</v>
      </c>
      <c r="G29" s="47">
        <v>1600000</v>
      </c>
      <c r="H29" s="47" t="s">
        <v>124</v>
      </c>
      <c r="I29" s="16"/>
    </row>
    <row r="30" spans="1:9" ht="12.75">
      <c r="A30" s="18"/>
      <c r="B30" s="33" t="s">
        <v>98</v>
      </c>
      <c r="C30" s="25"/>
      <c r="D30" s="42">
        <v>1</v>
      </c>
      <c r="E30" s="89"/>
      <c r="F30" s="51">
        <f t="shared" si="0"/>
        <v>0</v>
      </c>
      <c r="G30" s="47">
        <v>168000</v>
      </c>
      <c r="H30" s="47" t="s">
        <v>122</v>
      </c>
      <c r="I30" s="16"/>
    </row>
    <row r="31" spans="1:9" ht="12.75">
      <c r="A31" s="18"/>
      <c r="B31" s="33" t="s">
        <v>78</v>
      </c>
      <c r="C31" s="25"/>
      <c r="D31" s="42">
        <v>1</v>
      </c>
      <c r="E31" s="89"/>
      <c r="F31" s="51">
        <f t="shared" si="0"/>
        <v>0</v>
      </c>
      <c r="G31" s="47">
        <v>100000</v>
      </c>
      <c r="H31" s="47" t="s">
        <v>120</v>
      </c>
      <c r="I31" s="16"/>
    </row>
    <row r="32" spans="1:9" ht="12.75">
      <c r="A32" s="18">
        <v>39238</v>
      </c>
      <c r="B32" s="77" t="s">
        <v>91</v>
      </c>
      <c r="C32" s="78"/>
      <c r="D32" s="42">
        <v>1</v>
      </c>
      <c r="E32" s="89"/>
      <c r="F32" s="51">
        <f t="shared" si="0"/>
        <v>0</v>
      </c>
      <c r="G32" s="80">
        <v>1600000</v>
      </c>
      <c r="H32" s="80" t="s">
        <v>124</v>
      </c>
      <c r="I32" s="81"/>
    </row>
    <row r="33" spans="1:9" ht="12.75">
      <c r="A33" s="18"/>
      <c r="B33" s="77" t="s">
        <v>79</v>
      </c>
      <c r="C33" s="78"/>
      <c r="D33" s="42">
        <v>1</v>
      </c>
      <c r="E33" s="89"/>
      <c r="F33" s="51">
        <f t="shared" si="0"/>
        <v>0</v>
      </c>
      <c r="G33" s="80">
        <v>20000</v>
      </c>
      <c r="H33" s="80" t="s">
        <v>126</v>
      </c>
      <c r="I33" s="81"/>
    </row>
    <row r="34" spans="1:9" ht="25.5">
      <c r="A34" s="18"/>
      <c r="B34" s="83" t="s">
        <v>92</v>
      </c>
      <c r="C34" s="78"/>
      <c r="D34" s="42">
        <v>1</v>
      </c>
      <c r="E34" s="89"/>
      <c r="F34" s="51">
        <f t="shared" si="0"/>
        <v>0</v>
      </c>
      <c r="G34" s="80">
        <f>3600000</f>
        <v>3600000</v>
      </c>
      <c r="H34" s="80" t="s">
        <v>124</v>
      </c>
      <c r="I34" s="81"/>
    </row>
    <row r="35" spans="1:9" s="88" customFormat="1" ht="14.25" customHeight="1">
      <c r="A35" s="82"/>
      <c r="B35" s="83" t="s">
        <v>85</v>
      </c>
      <c r="C35" s="84"/>
      <c r="D35" s="42">
        <v>1</v>
      </c>
      <c r="E35" s="90">
        <f>200000*3</f>
        <v>600000</v>
      </c>
      <c r="F35" s="51">
        <f t="shared" si="0"/>
        <v>600000</v>
      </c>
      <c r="G35" s="87"/>
      <c r="H35" s="103" t="s">
        <v>119</v>
      </c>
      <c r="I35" s="81"/>
    </row>
    <row r="36" spans="1:9" ht="12.75">
      <c r="A36" s="18"/>
      <c r="B36" s="77" t="s">
        <v>80</v>
      </c>
      <c r="C36" s="78"/>
      <c r="D36" s="42">
        <v>1</v>
      </c>
      <c r="E36" s="89">
        <v>500000</v>
      </c>
      <c r="F36" s="51">
        <f t="shared" si="0"/>
        <v>500000</v>
      </c>
      <c r="G36" s="80"/>
      <c r="H36" s="103" t="s">
        <v>119</v>
      </c>
      <c r="I36" s="81"/>
    </row>
    <row r="37" spans="1:9" ht="12.75">
      <c r="A37" s="18">
        <v>39258</v>
      </c>
      <c r="B37" s="93" t="s">
        <v>69</v>
      </c>
      <c r="C37" s="99"/>
      <c r="D37" s="94">
        <v>1</v>
      </c>
      <c r="E37" s="95">
        <v>36378</v>
      </c>
      <c r="F37" s="96">
        <f t="shared" si="0"/>
        <v>36378</v>
      </c>
      <c r="G37" s="97"/>
      <c r="H37" s="101" t="s">
        <v>121</v>
      </c>
      <c r="I37" s="81"/>
    </row>
    <row r="38" spans="1:9" ht="12.75">
      <c r="A38" s="18">
        <v>39283</v>
      </c>
      <c r="B38" s="77" t="s">
        <v>93</v>
      </c>
      <c r="C38" s="78"/>
      <c r="D38" s="42">
        <v>1</v>
      </c>
      <c r="E38" s="89">
        <v>500000</v>
      </c>
      <c r="F38" s="51">
        <f t="shared" si="0"/>
        <v>500000</v>
      </c>
      <c r="G38" s="80"/>
      <c r="H38" s="103" t="s">
        <v>119</v>
      </c>
      <c r="I38" s="81"/>
    </row>
    <row r="39" spans="1:9" ht="12.75">
      <c r="A39" s="18"/>
      <c r="B39" s="83" t="s">
        <v>84</v>
      </c>
      <c r="C39" s="78"/>
      <c r="D39" s="42">
        <v>1</v>
      </c>
      <c r="E39" s="89">
        <f>200000*2</f>
        <v>400000</v>
      </c>
      <c r="F39" s="51">
        <f t="shared" si="0"/>
        <v>400000</v>
      </c>
      <c r="G39" s="80"/>
      <c r="H39" s="103" t="s">
        <v>119</v>
      </c>
      <c r="I39" s="81"/>
    </row>
    <row r="40" spans="1:9" ht="12.75">
      <c r="A40" s="18"/>
      <c r="B40" s="77" t="s">
        <v>100</v>
      </c>
      <c r="C40" s="78"/>
      <c r="D40" s="42">
        <v>1</v>
      </c>
      <c r="E40" s="89"/>
      <c r="F40" s="51">
        <f t="shared" si="0"/>
        <v>0</v>
      </c>
      <c r="G40" s="80">
        <v>200000</v>
      </c>
      <c r="H40" s="80" t="s">
        <v>127</v>
      </c>
      <c r="I40" s="81" t="s">
        <v>90</v>
      </c>
    </row>
    <row r="41" spans="1:9" ht="12.75">
      <c r="A41" s="18">
        <v>39288</v>
      </c>
      <c r="B41" s="93" t="s">
        <v>69</v>
      </c>
      <c r="C41" s="99"/>
      <c r="D41" s="94">
        <v>1</v>
      </c>
      <c r="E41" s="95">
        <v>30848</v>
      </c>
      <c r="F41" s="96">
        <f t="shared" si="0"/>
        <v>30848</v>
      </c>
      <c r="G41" s="97"/>
      <c r="H41" s="101" t="s">
        <v>121</v>
      </c>
      <c r="I41" s="81"/>
    </row>
    <row r="42" spans="1:9" ht="12.75">
      <c r="A42" s="18">
        <v>39319</v>
      </c>
      <c r="B42" s="93" t="s">
        <v>69</v>
      </c>
      <c r="C42" s="99"/>
      <c r="D42" s="94">
        <v>1</v>
      </c>
      <c r="E42" s="95">
        <v>33789</v>
      </c>
      <c r="F42" s="96">
        <f t="shared" si="0"/>
        <v>33789</v>
      </c>
      <c r="G42" s="97"/>
      <c r="H42" s="101" t="s">
        <v>121</v>
      </c>
      <c r="I42" s="81"/>
    </row>
    <row r="43" spans="1:9" ht="12.75">
      <c r="A43" s="18">
        <v>39346</v>
      </c>
      <c r="B43" s="77" t="s">
        <v>108</v>
      </c>
      <c r="C43" s="78"/>
      <c r="D43" s="42">
        <v>1</v>
      </c>
      <c r="E43" s="89">
        <f>200000*2</f>
        <v>400000</v>
      </c>
      <c r="F43" s="51">
        <f t="shared" si="0"/>
        <v>400000</v>
      </c>
      <c r="G43" s="80"/>
      <c r="H43" s="103" t="s">
        <v>119</v>
      </c>
      <c r="I43" s="81"/>
    </row>
    <row r="44" spans="1:9" ht="12.75">
      <c r="A44" s="18"/>
      <c r="B44" s="77" t="s">
        <v>107</v>
      </c>
      <c r="C44" s="78"/>
      <c r="D44" s="42">
        <v>1</v>
      </c>
      <c r="E44" s="89">
        <f>100000*2</f>
        <v>200000</v>
      </c>
      <c r="F44" s="51">
        <f>D44*E44</f>
        <v>200000</v>
      </c>
      <c r="G44" s="80"/>
      <c r="H44" s="103" t="s">
        <v>120</v>
      </c>
      <c r="I44" s="81"/>
    </row>
    <row r="45" spans="1:9" ht="12.75">
      <c r="A45" s="18"/>
      <c r="B45" s="77" t="s">
        <v>101</v>
      </c>
      <c r="C45" s="78"/>
      <c r="D45" s="42">
        <v>1</v>
      </c>
      <c r="E45" s="89">
        <v>340000</v>
      </c>
      <c r="F45" s="51">
        <f t="shared" si="0"/>
        <v>340000</v>
      </c>
      <c r="G45" s="80"/>
      <c r="H45" s="103" t="s">
        <v>128</v>
      </c>
      <c r="I45" s="81"/>
    </row>
    <row r="46" spans="1:9" ht="12.75">
      <c r="A46" s="18">
        <v>39350</v>
      </c>
      <c r="B46" s="93" t="s">
        <v>69</v>
      </c>
      <c r="C46" s="99"/>
      <c r="D46" s="94">
        <v>1</v>
      </c>
      <c r="E46" s="95">
        <v>34262</v>
      </c>
      <c r="F46" s="96">
        <f t="shared" si="0"/>
        <v>34262</v>
      </c>
      <c r="G46" s="97"/>
      <c r="H46" s="101" t="s">
        <v>121</v>
      </c>
      <c r="I46" s="81"/>
    </row>
    <row r="47" spans="1:9" ht="12.75">
      <c r="A47" s="18">
        <v>39380</v>
      </c>
      <c r="B47" s="93" t="s">
        <v>69</v>
      </c>
      <c r="C47" s="99"/>
      <c r="D47" s="98">
        <v>1</v>
      </c>
      <c r="E47" s="98">
        <v>35185</v>
      </c>
      <c r="F47" s="96">
        <f t="shared" si="0"/>
        <v>35185</v>
      </c>
      <c r="G47" s="97"/>
      <c r="H47" s="101" t="s">
        <v>121</v>
      </c>
      <c r="I47" s="81"/>
    </row>
    <row r="48" spans="1:9" ht="12.75">
      <c r="A48" s="18">
        <v>39384</v>
      </c>
      <c r="B48" s="93" t="s">
        <v>112</v>
      </c>
      <c r="C48" s="99"/>
      <c r="D48" s="98">
        <v>1</v>
      </c>
      <c r="E48" s="98"/>
      <c r="F48" s="96">
        <f t="shared" si="0"/>
        <v>0</v>
      </c>
      <c r="G48" s="97">
        <v>10000</v>
      </c>
      <c r="H48" s="97" t="s">
        <v>129</v>
      </c>
      <c r="I48" s="81"/>
    </row>
    <row r="49" spans="1:9" ht="12.75">
      <c r="A49" s="18">
        <v>39389</v>
      </c>
      <c r="B49" s="77" t="s">
        <v>102</v>
      </c>
      <c r="C49" s="78"/>
      <c r="D49" s="42">
        <v>1</v>
      </c>
      <c r="E49" s="89"/>
      <c r="F49" s="51">
        <f t="shared" si="0"/>
        <v>0</v>
      </c>
      <c r="G49" s="80">
        <v>500000</v>
      </c>
      <c r="H49" s="80" t="s">
        <v>127</v>
      </c>
      <c r="I49" s="81"/>
    </row>
    <row r="50" spans="1:9" ht="12.75">
      <c r="A50" s="18"/>
      <c r="B50" s="77" t="s">
        <v>103</v>
      </c>
      <c r="C50" s="78"/>
      <c r="D50" s="42">
        <v>1</v>
      </c>
      <c r="E50" s="89"/>
      <c r="F50" s="51">
        <f t="shared" si="0"/>
        <v>0</v>
      </c>
      <c r="G50" s="80">
        <v>500000</v>
      </c>
      <c r="H50" s="80" t="s">
        <v>127</v>
      </c>
      <c r="I50" s="81"/>
    </row>
    <row r="51" spans="1:9" ht="12.75">
      <c r="A51" s="18"/>
      <c r="B51" s="77" t="s">
        <v>97</v>
      </c>
      <c r="C51" s="78"/>
      <c r="D51" s="42">
        <v>1</v>
      </c>
      <c r="E51" s="89"/>
      <c r="F51" s="51">
        <f t="shared" si="0"/>
        <v>0</v>
      </c>
      <c r="G51" s="80">
        <v>1500000</v>
      </c>
      <c r="H51" s="80" t="s">
        <v>124</v>
      </c>
      <c r="I51" s="81"/>
    </row>
    <row r="52" spans="1:9" ht="12.75">
      <c r="A52" s="18"/>
      <c r="B52" s="77" t="s">
        <v>94</v>
      </c>
      <c r="C52" s="78"/>
      <c r="D52" s="42">
        <v>1</v>
      </c>
      <c r="E52" s="89">
        <f>200000*3</f>
        <v>600000</v>
      </c>
      <c r="F52" s="51">
        <f t="shared" si="0"/>
        <v>600000</v>
      </c>
      <c r="G52" s="80"/>
      <c r="H52" s="103" t="s">
        <v>119</v>
      </c>
      <c r="I52" s="81"/>
    </row>
    <row r="53" spans="1:9" ht="12.75">
      <c r="A53" s="18">
        <v>39394</v>
      </c>
      <c r="B53" s="77" t="s">
        <v>104</v>
      </c>
      <c r="C53" s="78"/>
      <c r="D53" s="42">
        <v>1</v>
      </c>
      <c r="E53" s="89"/>
      <c r="F53" s="51">
        <f t="shared" si="0"/>
        <v>0</v>
      </c>
      <c r="G53" s="80">
        <v>200000</v>
      </c>
      <c r="H53" s="80" t="s">
        <v>122</v>
      </c>
      <c r="I53" s="81"/>
    </row>
    <row r="54" spans="1:9" ht="12.75">
      <c r="A54" s="18">
        <v>39398</v>
      </c>
      <c r="B54" s="77" t="s">
        <v>118</v>
      </c>
      <c r="C54" s="78" t="s">
        <v>38</v>
      </c>
      <c r="D54" s="79">
        <v>16894</v>
      </c>
      <c r="E54" s="79">
        <v>344.84</v>
      </c>
      <c r="F54" s="92">
        <f t="shared" si="0"/>
        <v>5825726.96</v>
      </c>
      <c r="G54" s="80"/>
      <c r="H54" s="102" t="s">
        <v>119</v>
      </c>
      <c r="I54" s="81"/>
    </row>
    <row r="55" spans="1:9" ht="12.75">
      <c r="A55" s="18">
        <v>39410</v>
      </c>
      <c r="B55" s="93" t="s">
        <v>69</v>
      </c>
      <c r="C55" s="99"/>
      <c r="D55" s="98">
        <v>1</v>
      </c>
      <c r="E55" s="98">
        <v>39238</v>
      </c>
      <c r="F55" s="96">
        <f t="shared" si="0"/>
        <v>39238</v>
      </c>
      <c r="G55" s="97"/>
      <c r="H55" s="101" t="s">
        <v>121</v>
      </c>
      <c r="I55" s="81"/>
    </row>
    <row r="56" spans="1:9" ht="12.75">
      <c r="A56" s="18"/>
      <c r="B56" s="93" t="s">
        <v>110</v>
      </c>
      <c r="C56" s="99"/>
      <c r="D56" s="98">
        <v>1</v>
      </c>
      <c r="E56" s="98"/>
      <c r="F56" s="96">
        <f t="shared" si="0"/>
        <v>0</v>
      </c>
      <c r="G56" s="97">
        <v>10000</v>
      </c>
      <c r="H56" s="97" t="s">
        <v>129</v>
      </c>
      <c r="I56" s="81"/>
    </row>
    <row r="57" spans="1:9" ht="12.75">
      <c r="A57" s="18">
        <v>39417</v>
      </c>
      <c r="B57" s="77" t="s">
        <v>95</v>
      </c>
      <c r="C57" s="78"/>
      <c r="D57" s="79">
        <v>1</v>
      </c>
      <c r="E57" s="79"/>
      <c r="F57" s="51">
        <f t="shared" si="0"/>
        <v>0</v>
      </c>
      <c r="G57" s="80">
        <v>200000</v>
      </c>
      <c r="H57" s="80" t="s">
        <v>127</v>
      </c>
      <c r="I57" s="81"/>
    </row>
    <row r="58" spans="1:9" ht="12.75">
      <c r="A58" s="18"/>
      <c r="B58" s="77" t="s">
        <v>106</v>
      </c>
      <c r="C58" s="78"/>
      <c r="D58" s="79">
        <v>1</v>
      </c>
      <c r="E58" s="79"/>
      <c r="F58" s="51">
        <f t="shared" si="0"/>
        <v>0</v>
      </c>
      <c r="G58" s="80">
        <v>200000</v>
      </c>
      <c r="H58" s="80" t="s">
        <v>122</v>
      </c>
      <c r="I58" s="81"/>
    </row>
    <row r="59" spans="1:9" ht="12.75">
      <c r="A59" s="18">
        <v>39437</v>
      </c>
      <c r="B59" s="77" t="s">
        <v>109</v>
      </c>
      <c r="C59" s="78"/>
      <c r="D59" s="79">
        <v>1</v>
      </c>
      <c r="E59" s="79"/>
      <c r="F59" s="51">
        <f t="shared" si="0"/>
        <v>0</v>
      </c>
      <c r="G59" s="80">
        <v>4778000</v>
      </c>
      <c r="H59" s="80" t="s">
        <v>124</v>
      </c>
      <c r="I59" s="81"/>
    </row>
    <row r="60" spans="1:9" ht="12.75">
      <c r="A60" s="18">
        <v>39441</v>
      </c>
      <c r="B60" s="93" t="s">
        <v>69</v>
      </c>
      <c r="C60" s="99"/>
      <c r="D60" s="98">
        <v>1</v>
      </c>
      <c r="E60" s="98">
        <v>41915</v>
      </c>
      <c r="F60" s="96">
        <f t="shared" si="0"/>
        <v>41915</v>
      </c>
      <c r="G60" s="97"/>
      <c r="H60" s="101" t="s">
        <v>121</v>
      </c>
      <c r="I60" s="81"/>
    </row>
    <row r="61" spans="1:9" ht="12.75">
      <c r="A61" s="18">
        <v>39445</v>
      </c>
      <c r="B61" s="93" t="s">
        <v>111</v>
      </c>
      <c r="C61" s="99"/>
      <c r="D61" s="98">
        <v>1</v>
      </c>
      <c r="E61" s="98"/>
      <c r="F61" s="96">
        <f t="shared" si="0"/>
        <v>0</v>
      </c>
      <c r="G61" s="97">
        <v>10000</v>
      </c>
      <c r="H61" s="97" t="s">
        <v>129</v>
      </c>
      <c r="I61" s="81"/>
    </row>
    <row r="62" spans="1:9" ht="12.75">
      <c r="A62" s="18">
        <v>39458</v>
      </c>
      <c r="B62" s="77" t="s">
        <v>113</v>
      </c>
      <c r="C62" s="78"/>
      <c r="D62" s="79">
        <v>1</v>
      </c>
      <c r="E62" s="79"/>
      <c r="F62" s="51">
        <f t="shared" si="0"/>
        <v>0</v>
      </c>
      <c r="G62" s="80">
        <v>200000</v>
      </c>
      <c r="H62" s="80" t="s">
        <v>122</v>
      </c>
      <c r="I62" s="81"/>
    </row>
    <row r="63" spans="1:9" ht="12.75">
      <c r="A63" s="18">
        <v>39472</v>
      </c>
      <c r="B63" s="93" t="s">
        <v>69</v>
      </c>
      <c r="C63" s="99"/>
      <c r="D63" s="98">
        <v>1</v>
      </c>
      <c r="E63" s="98">
        <v>33086</v>
      </c>
      <c r="F63" s="96">
        <f t="shared" si="0"/>
        <v>33086</v>
      </c>
      <c r="G63" s="97"/>
      <c r="H63" s="101" t="s">
        <v>121</v>
      </c>
      <c r="I63" s="81"/>
    </row>
    <row r="64" spans="1:9" ht="12.75">
      <c r="A64" s="18">
        <v>39473</v>
      </c>
      <c r="B64" s="93" t="s">
        <v>114</v>
      </c>
      <c r="C64" s="99"/>
      <c r="D64" s="98">
        <v>1</v>
      </c>
      <c r="E64" s="98"/>
      <c r="F64" s="96">
        <f t="shared" si="0"/>
        <v>0</v>
      </c>
      <c r="G64" s="97">
        <v>10000</v>
      </c>
      <c r="H64" s="97" t="s">
        <v>129</v>
      </c>
      <c r="I64" s="81"/>
    </row>
    <row r="65" spans="1:9" ht="12.75">
      <c r="A65" s="18">
        <v>39492</v>
      </c>
      <c r="B65" s="77" t="s">
        <v>115</v>
      </c>
      <c r="C65" s="78"/>
      <c r="D65" s="79">
        <v>1</v>
      </c>
      <c r="E65" s="79"/>
      <c r="F65" s="51">
        <f t="shared" si="0"/>
        <v>0</v>
      </c>
      <c r="G65" s="80">
        <v>1300000</v>
      </c>
      <c r="H65" s="80" t="s">
        <v>127</v>
      </c>
      <c r="I65" s="81"/>
    </row>
    <row r="66" spans="1:9" ht="12.75">
      <c r="A66" s="18"/>
      <c r="B66" s="77" t="s">
        <v>116</v>
      </c>
      <c r="C66" s="78"/>
      <c r="D66" s="79">
        <v>1</v>
      </c>
      <c r="E66" s="79"/>
      <c r="F66" s="51">
        <f t="shared" si="0"/>
        <v>0</v>
      </c>
      <c r="G66" s="80">
        <v>1500000</v>
      </c>
      <c r="H66" s="80" t="s">
        <v>124</v>
      </c>
      <c r="I66" s="81"/>
    </row>
    <row r="67" spans="1:9" ht="12.75">
      <c r="A67" s="18"/>
      <c r="B67" s="77" t="s">
        <v>117</v>
      </c>
      <c r="C67" s="78"/>
      <c r="D67" s="79">
        <v>1</v>
      </c>
      <c r="E67" s="79"/>
      <c r="F67" s="51">
        <f t="shared" si="0"/>
        <v>0</v>
      </c>
      <c r="G67" s="80">
        <v>9200000</v>
      </c>
      <c r="H67" s="80" t="s">
        <v>123</v>
      </c>
      <c r="I67" s="81"/>
    </row>
    <row r="68" spans="1:9" s="1" customFormat="1" ht="12.75">
      <c r="A68" s="40"/>
      <c r="B68" s="41" t="s">
        <v>39</v>
      </c>
      <c r="C68" s="2"/>
      <c r="D68" s="67"/>
      <c r="E68" s="67"/>
      <c r="F68" s="68">
        <f>SUM(F16:F67)</f>
        <v>28132575.96</v>
      </c>
      <c r="G68" s="69">
        <f>SUM(G16:G67)</f>
        <v>27406000</v>
      </c>
      <c r="H68" s="69"/>
      <c r="I68" s="40"/>
    </row>
    <row r="69" spans="1:9" ht="12.75">
      <c r="A69" s="37"/>
      <c r="B69" s="38" t="s">
        <v>32</v>
      </c>
      <c r="C69" s="39"/>
      <c r="D69" s="70"/>
      <c r="E69" s="70"/>
      <c r="F69" s="71">
        <f>IF((F68-G68)&gt;0,F68-G68,0)</f>
        <v>726575.9600000009</v>
      </c>
      <c r="G69" s="72">
        <f>IF((F68-G68)&lt;0,F68-G68,0)</f>
        <v>0</v>
      </c>
      <c r="H69" s="72"/>
      <c r="I69" s="37"/>
    </row>
    <row r="70" spans="2:8" ht="12.75">
      <c r="B70" s="31"/>
      <c r="F70" s="3">
        <v>737450</v>
      </c>
      <c r="G70" s="3" t="s">
        <v>144</v>
      </c>
      <c r="H70" s="3"/>
    </row>
    <row r="71" spans="2:8" ht="12.75">
      <c r="B71" s="31"/>
      <c r="F71" s="3">
        <v>634660</v>
      </c>
      <c r="G71" s="3" t="s">
        <v>143</v>
      </c>
      <c r="H71" s="3"/>
    </row>
    <row r="72" spans="2:8" ht="12.75">
      <c r="B72" s="31"/>
      <c r="F72" s="3"/>
      <c r="G72" s="3"/>
      <c r="H72" s="3"/>
    </row>
    <row r="73" spans="2:8" ht="12.75">
      <c r="B73" s="31"/>
      <c r="F73" s="3"/>
      <c r="G73" s="3"/>
      <c r="H73" s="3"/>
    </row>
    <row r="74" spans="2:8" ht="12.75">
      <c r="B74" s="31"/>
      <c r="F74" s="3"/>
      <c r="G74" s="3"/>
      <c r="H74" s="3"/>
    </row>
    <row r="75" spans="2:8" ht="12.75">
      <c r="B75" s="31"/>
      <c r="F75" s="3"/>
      <c r="G75" s="3"/>
      <c r="H75" s="3"/>
    </row>
    <row r="76" spans="2:8" ht="12.75">
      <c r="B76" s="31"/>
      <c r="F76" s="3"/>
      <c r="G76" s="3"/>
      <c r="H76" s="3"/>
    </row>
    <row r="77" spans="2:8" ht="12.75">
      <c r="B77" s="31"/>
      <c r="F77" s="3"/>
      <c r="G77" s="3"/>
      <c r="H77" s="3"/>
    </row>
    <row r="78" spans="2:8" ht="12.75">
      <c r="B78" s="31"/>
      <c r="F78" s="3"/>
      <c r="G78" s="3"/>
      <c r="H78" s="3"/>
    </row>
    <row r="79" spans="2:8" ht="12.75">
      <c r="B79" s="31"/>
      <c r="F79" s="3"/>
      <c r="G79" s="3"/>
      <c r="H79" s="3"/>
    </row>
    <row r="80" spans="2:8" ht="12.75">
      <c r="B80" s="31"/>
      <c r="F80" s="3"/>
      <c r="G80" s="3"/>
      <c r="H80" s="3"/>
    </row>
    <row r="81" spans="2:8" ht="12.75">
      <c r="B81" s="31"/>
      <c r="F81" s="3"/>
      <c r="G81" s="3"/>
      <c r="H81" s="3"/>
    </row>
    <row r="82" spans="2:8" ht="12.75">
      <c r="B82" s="31"/>
      <c r="F82" s="3"/>
      <c r="G82" s="3"/>
      <c r="H82" s="3"/>
    </row>
    <row r="83" spans="2:8" ht="12.75">
      <c r="B83" s="31"/>
      <c r="F83" s="3"/>
      <c r="G83" s="3"/>
      <c r="H83" s="3"/>
    </row>
    <row r="84" spans="2:8" ht="12.75">
      <c r="B84" s="31"/>
      <c r="F84" s="3"/>
      <c r="G84" s="3"/>
      <c r="H84" s="3"/>
    </row>
    <row r="85" spans="2:8" ht="12.75">
      <c r="B85" s="31"/>
      <c r="F85" s="3"/>
      <c r="G85" s="3"/>
      <c r="H85" s="3"/>
    </row>
    <row r="86" spans="2:8" ht="12.75">
      <c r="B86" s="31"/>
      <c r="F86" s="3"/>
      <c r="G86" s="3"/>
      <c r="H86" s="3"/>
    </row>
    <row r="87" spans="2:8" ht="12.75">
      <c r="B87" s="31"/>
      <c r="F87" s="3"/>
      <c r="G87" s="3"/>
      <c r="H87" s="3"/>
    </row>
    <row r="88" spans="2:8" ht="12.75">
      <c r="B88" s="31"/>
      <c r="F88" s="3"/>
      <c r="G88" s="3"/>
      <c r="H88" s="3"/>
    </row>
    <row r="89" spans="2:8" ht="12.75">
      <c r="B89" s="31"/>
      <c r="F89" s="3"/>
      <c r="G89" s="3"/>
      <c r="H89" s="3"/>
    </row>
    <row r="90" spans="6:8" ht="12.75">
      <c r="F90" s="3"/>
      <c r="G90" s="3"/>
      <c r="H90" s="3"/>
    </row>
    <row r="91" spans="6:8" ht="12.75">
      <c r="F91" s="3"/>
      <c r="G91" s="3"/>
      <c r="H91" s="3"/>
    </row>
    <row r="92" spans="6:8" ht="12.75">
      <c r="F92" s="3"/>
      <c r="G92" s="3"/>
      <c r="H92" s="3"/>
    </row>
    <row r="93" spans="6:8" ht="12.75">
      <c r="F93" s="3"/>
      <c r="G93" s="3"/>
      <c r="H93" s="3"/>
    </row>
    <row r="94" spans="6:8" ht="12.75">
      <c r="F94" s="3"/>
      <c r="G94" s="3"/>
      <c r="H94" s="3"/>
    </row>
    <row r="95" spans="6:8" ht="12.75">
      <c r="F95" s="3"/>
      <c r="G95" s="3"/>
      <c r="H95" s="3"/>
    </row>
    <row r="96" spans="6:8" ht="12.75">
      <c r="F96" s="3"/>
      <c r="G96" s="3"/>
      <c r="H96" s="3"/>
    </row>
    <row r="97" spans="6:8" ht="12.75">
      <c r="F97" s="3"/>
      <c r="G97" s="3"/>
      <c r="H97" s="3"/>
    </row>
    <row r="98" spans="6:8" ht="12.75">
      <c r="F98" s="3"/>
      <c r="G98" s="3"/>
      <c r="H98" s="3"/>
    </row>
    <row r="99" spans="6:8" ht="12.75">
      <c r="F99" s="4"/>
      <c r="G99" s="4"/>
      <c r="H99" s="4"/>
    </row>
    <row r="100" spans="6:8" ht="12.75">
      <c r="F100" s="4"/>
      <c r="G100" s="4"/>
      <c r="H100" s="4"/>
    </row>
    <row r="101" spans="6:8" ht="12.75">
      <c r="F101" s="4"/>
      <c r="G101" s="4"/>
      <c r="H101" s="4"/>
    </row>
    <row r="102" spans="6:8" ht="12.75">
      <c r="F102" s="4"/>
      <c r="G102" s="4"/>
      <c r="H102" s="4"/>
    </row>
    <row r="103" spans="6:8" ht="12.75">
      <c r="F103" s="4"/>
      <c r="G103" s="4"/>
      <c r="H103" s="4"/>
    </row>
    <row r="104" spans="6:8" ht="12.75">
      <c r="F104" s="4"/>
      <c r="G104" s="4"/>
      <c r="H104" s="4"/>
    </row>
    <row r="105" spans="6:8" ht="12.75">
      <c r="F105" s="4"/>
      <c r="G105" s="4"/>
      <c r="H105" s="4"/>
    </row>
    <row r="106" spans="6:8" ht="12.75">
      <c r="F106" s="4"/>
      <c r="G106" s="4"/>
      <c r="H106" s="4"/>
    </row>
    <row r="107" spans="6:8" ht="12.75">
      <c r="F107" s="4"/>
      <c r="G107" s="4"/>
      <c r="H107" s="4"/>
    </row>
    <row r="108" spans="6:8" ht="12.75">
      <c r="F108" s="4"/>
      <c r="G108" s="4"/>
      <c r="H108" s="4"/>
    </row>
    <row r="109" spans="6:8" ht="12.75">
      <c r="F109" s="4"/>
      <c r="G109" s="4"/>
      <c r="H109" s="4"/>
    </row>
    <row r="110" spans="6:8" ht="12.75">
      <c r="F110" s="4"/>
      <c r="G110" s="4"/>
      <c r="H110" s="4"/>
    </row>
    <row r="111" spans="6:8" ht="12.75">
      <c r="F111" s="4"/>
      <c r="G111" s="4"/>
      <c r="H111" s="4"/>
    </row>
    <row r="112" spans="6:8" ht="12.75">
      <c r="F112" s="4"/>
      <c r="G112" s="4"/>
      <c r="H112" s="4"/>
    </row>
    <row r="113" spans="6:8" ht="12.75">
      <c r="F113" s="4"/>
      <c r="G113" s="4"/>
      <c r="H113" s="4"/>
    </row>
    <row r="114" spans="6:8" ht="12.75">
      <c r="F114" s="4"/>
      <c r="G114" s="4"/>
      <c r="H114" s="4"/>
    </row>
    <row r="115" spans="6:8" ht="12.75">
      <c r="F115" s="4"/>
      <c r="G115" s="4"/>
      <c r="H115" s="4"/>
    </row>
    <row r="116" spans="6:8" ht="12.75">
      <c r="F116" s="4"/>
      <c r="G116" s="4"/>
      <c r="H116" s="4"/>
    </row>
    <row r="117" spans="6:8" ht="12.75">
      <c r="F117" s="4"/>
      <c r="G117" s="4"/>
      <c r="H117" s="4"/>
    </row>
    <row r="118" spans="6:8" ht="12.75">
      <c r="F118" s="4"/>
      <c r="G118" s="4"/>
      <c r="H118" s="4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quoi</dc:creator>
  <cp:keywords/>
  <dc:description/>
  <cp:lastModifiedBy>Ly Van Quoi</cp:lastModifiedBy>
  <dcterms:created xsi:type="dcterms:W3CDTF">2006-11-16T03:02:27Z</dcterms:created>
  <dcterms:modified xsi:type="dcterms:W3CDTF">2016-02-04T07:46:15Z</dcterms:modified>
  <cp:category/>
  <cp:version/>
  <cp:contentType/>
  <cp:contentStatus/>
</cp:coreProperties>
</file>